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Aquatic35\事務作業（共有）\08_特別道具関係　月末完成\"/>
    </mc:Choice>
  </mc:AlternateContent>
  <xr:revisionPtr revIDLastSave="0" documentId="13_ncr:1_{86D037E3-C8C2-40E5-A531-FCA955F73E82}" xr6:coauthVersionLast="47" xr6:coauthVersionMax="47" xr10:uidLastSave="{00000000-0000-0000-0000-000000000000}"/>
  <bookViews>
    <workbookView xWindow="-108" yWindow="-108" windowWidth="23256" windowHeight="12456" firstSheet="5" activeTab="17" xr2:uid="{130838AC-4C5F-4604-8701-80995316028E}"/>
  </bookViews>
  <sheets>
    <sheet name="1 月" sheetId="1" r:id="rId1"/>
    <sheet name="2 月" sheetId="2" r:id="rId2"/>
    <sheet name="3 月" sheetId="3" r:id="rId3"/>
    <sheet name="4 月" sheetId="4" r:id="rId4"/>
    <sheet name="5 月" sheetId="5" r:id="rId5"/>
    <sheet name="6 月" sheetId="6" r:id="rId6"/>
    <sheet name="7 月" sheetId="7" r:id="rId7"/>
    <sheet name="8 月" sheetId="8" r:id="rId8"/>
    <sheet name="9 月" sheetId="9" r:id="rId9"/>
    <sheet name="10 月" sheetId="10" r:id="rId10"/>
    <sheet name="11 月" sheetId="11" r:id="rId11"/>
    <sheet name="12 月" sheetId="12" r:id="rId12"/>
    <sheet name="1月 " sheetId="13" r:id="rId13"/>
    <sheet name="2月" sheetId="14" r:id="rId14"/>
    <sheet name="3月　" sheetId="16" r:id="rId15"/>
    <sheet name="4月　" sheetId="15" r:id="rId16"/>
    <sheet name="5月" sheetId="17" r:id="rId17"/>
    <sheet name="6月" sheetId="18" r:id="rId18"/>
  </sheets>
  <definedNames>
    <definedName name="AprSun1">DATE(カレンダーの年,4,1)-WEEKDAY(DATE(カレンダーの年,4,1))+1</definedName>
    <definedName name="AugSun1">DATE(カレンダーの年,8,1)-WEEKDAY(DATE(カレンダーの年,8,1))+1</definedName>
    <definedName name="DecSun1">DATE(カレンダーの年,12,1)-WEEKDAY(DATE(カレンダーの年,12,1))+1</definedName>
    <definedName name="FebSun1">DATE(カレンダーの年,2,1)-WEEKDAY(DATE(カレンダーの年,2,1))+1</definedName>
    <definedName name="JanSun1">DATE(カレンダーの年,1,1)-WEEKDAY(DATE(カレンダーの年,1,1))+1</definedName>
    <definedName name="JulSun1">DATE(カレンダーの年,7,1)-WEEKDAY(DATE(カレンダーの年,7,1))+1</definedName>
    <definedName name="JunSun1">DATE(カレンダーの年,6,1)-WEEKDAY(DATE(カレンダーの年,6,1))+1</definedName>
    <definedName name="MarSun1">DATE(カレンダーの年,3,1)-WEEKDAY(DATE(カレンダーの年,3,1))+1</definedName>
    <definedName name="MaySun1">DATE(カレンダーの年,5,1)-WEEKDAY(DATE(カレンダーの年,5,1))+1</definedName>
    <definedName name="NovSun1">DATE(カレンダーの年,11,1)-WEEKDAY(DATE(カレンダーの年,11,1))+1</definedName>
    <definedName name="OctSun1">DATE(カレンダーの年,10,1)-WEEKDAY(DATE(カレンダーの年,10,1))+1</definedName>
    <definedName name="_xlnm.Print_Area" localSheetId="13">'2月'!$A$1:$H$16</definedName>
    <definedName name="_xlnm.Print_Area" localSheetId="14">'3月　'!$A$1:$H$16</definedName>
    <definedName name="_xlnm.Print_Area" localSheetId="15">'4月　'!$A$1:$H$16</definedName>
    <definedName name="_xlnm.Print_Area" localSheetId="16">'5月'!$A$1:$H$16</definedName>
    <definedName name="_xlnm.Print_Area" localSheetId="5">'6 月'!$A$1:$H$16</definedName>
    <definedName name="_xlnm.Print_Area" localSheetId="17">'6月'!$A$1:$H$16</definedName>
    <definedName name="SepSun1">DATE(カレンダーの年,9,1)-WEEKDAY(DATE(カレンダーの年,9,1))+1</definedName>
    <definedName name="カレンダーの年">'1 月'!$K$2</definedName>
    <definedName name="印刷範囲" localSheetId="0">'1 月'!$B$2:$J$16</definedName>
    <definedName name="印刷範囲" localSheetId="9">'10 月'!$B$2:$H$16</definedName>
    <definedName name="印刷範囲" localSheetId="10">'11 月'!$B$2:$J$16</definedName>
    <definedName name="印刷範囲" localSheetId="11">'12 月'!$B$2:$H$16</definedName>
    <definedName name="印刷範囲" localSheetId="12">'1月 '!$B$2:$H$16</definedName>
    <definedName name="印刷範囲" localSheetId="1">'2 月'!$B$2:$J$16</definedName>
    <definedName name="印刷範囲" localSheetId="13">'2月'!$B$2:$H$16</definedName>
    <definedName name="印刷範囲" localSheetId="2">'3 月'!$B$2:$J$16</definedName>
    <definedName name="印刷範囲" localSheetId="14">'3月　'!$B$2:$H$16</definedName>
    <definedName name="印刷範囲" localSheetId="3">'4 月'!$B$2:$J$16</definedName>
    <definedName name="印刷範囲" localSheetId="15">'4月　'!$B$2:$H$16</definedName>
    <definedName name="印刷範囲" localSheetId="4">'5 月'!$B$2:$H$16</definedName>
    <definedName name="印刷範囲" localSheetId="16">'5月'!$B$2:$H$16</definedName>
    <definedName name="印刷範囲" localSheetId="5">'6 月'!$B$2:$H$16</definedName>
    <definedName name="印刷範囲" localSheetId="17">'6月'!$B$2:$H$16</definedName>
    <definedName name="印刷範囲" localSheetId="6">'7 月'!$B$2:$H$16</definedName>
    <definedName name="印刷範囲" localSheetId="7">'8 月'!$B$2:$H$16</definedName>
    <definedName name="印刷範囲" localSheetId="8">'9 月'!$B$2:$H$16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7" l="1"/>
  <c r="B5" i="17"/>
  <c r="G13" i="16"/>
  <c r="F13" i="16"/>
  <c r="E13" i="16"/>
  <c r="D13" i="16"/>
  <c r="C13" i="16"/>
  <c r="B13" i="16"/>
  <c r="H11" i="16"/>
  <c r="G11" i="16"/>
  <c r="F11" i="16"/>
  <c r="E11" i="16"/>
  <c r="D11" i="16"/>
  <c r="C11" i="16"/>
  <c r="B11" i="16"/>
  <c r="H9" i="16"/>
  <c r="G9" i="16"/>
  <c r="F9" i="16"/>
  <c r="E9" i="16"/>
  <c r="D9" i="16"/>
  <c r="C9" i="16"/>
  <c r="B9" i="16"/>
  <c r="H7" i="16"/>
  <c r="G7" i="16"/>
  <c r="F7" i="16"/>
  <c r="E7" i="16"/>
  <c r="D7" i="16"/>
  <c r="C7" i="16"/>
  <c r="B7" i="16"/>
  <c r="H5" i="16"/>
  <c r="G5" i="16"/>
  <c r="F5" i="16"/>
  <c r="E5" i="16"/>
  <c r="D5" i="16"/>
  <c r="C5" i="16"/>
  <c r="B5" i="16"/>
  <c r="C5" i="15"/>
  <c r="B5" i="15"/>
  <c r="C15" i="14"/>
  <c r="G13" i="14"/>
  <c r="F13" i="14"/>
  <c r="E13" i="14"/>
  <c r="D13" i="14"/>
  <c r="C13" i="14"/>
  <c r="B13" i="14"/>
  <c r="H11" i="14"/>
  <c r="G11" i="14"/>
  <c r="F11" i="14"/>
  <c r="E11" i="14"/>
  <c r="D11" i="14"/>
  <c r="C11" i="14"/>
  <c r="B11" i="14"/>
  <c r="H9" i="14"/>
  <c r="G9" i="14"/>
  <c r="F9" i="14"/>
  <c r="E9" i="14"/>
  <c r="D9" i="14"/>
  <c r="C9" i="14"/>
  <c r="B9" i="14"/>
  <c r="H7" i="14"/>
  <c r="G7" i="14"/>
  <c r="F7" i="14"/>
  <c r="E7" i="14"/>
  <c r="D7" i="14"/>
  <c r="C7" i="14"/>
  <c r="B7" i="14"/>
  <c r="H5" i="14"/>
  <c r="G5" i="14"/>
  <c r="F5" i="14"/>
  <c r="E5" i="14"/>
  <c r="D5" i="14"/>
  <c r="C5" i="14"/>
  <c r="B5" i="14"/>
  <c r="C15" i="13"/>
  <c r="B15" i="13"/>
  <c r="H13" i="13"/>
  <c r="G13" i="13"/>
  <c r="F13" i="13"/>
  <c r="E13" i="13"/>
  <c r="D13" i="13"/>
  <c r="C13" i="13"/>
  <c r="B13" i="13"/>
  <c r="H11" i="13"/>
  <c r="G11" i="13"/>
  <c r="F11" i="13"/>
  <c r="E11" i="13"/>
  <c r="D11" i="13"/>
  <c r="C11" i="13"/>
  <c r="B11" i="13"/>
  <c r="H9" i="13"/>
  <c r="G9" i="13"/>
  <c r="F9" i="13"/>
  <c r="E9" i="13"/>
  <c r="D9" i="13"/>
  <c r="C9" i="13"/>
  <c r="B9" i="13"/>
  <c r="H7" i="13"/>
  <c r="G7" i="13"/>
  <c r="F7" i="13"/>
  <c r="E7" i="13"/>
  <c r="D7" i="13"/>
  <c r="C7" i="13"/>
  <c r="B7" i="13"/>
  <c r="H5" i="13"/>
  <c r="G5" i="13"/>
  <c r="F5" i="13"/>
  <c r="E5" i="13"/>
  <c r="D5" i="13"/>
  <c r="C5" i="13"/>
  <c r="B5" i="13"/>
  <c r="C15" i="12"/>
  <c r="B15" i="12"/>
  <c r="H13" i="12"/>
  <c r="G13" i="12"/>
  <c r="F13" i="12"/>
  <c r="E13" i="12"/>
  <c r="D13" i="12"/>
  <c r="C13" i="12"/>
  <c r="B13" i="12"/>
  <c r="H11" i="12"/>
  <c r="G11" i="12"/>
  <c r="F11" i="12"/>
  <c r="E11" i="12"/>
  <c r="D11" i="12"/>
  <c r="C11" i="12"/>
  <c r="B11" i="12"/>
  <c r="H9" i="12"/>
  <c r="G9" i="12"/>
  <c r="F9" i="12"/>
  <c r="E9" i="12"/>
  <c r="D9" i="12"/>
  <c r="C9" i="12"/>
  <c r="B9" i="12"/>
  <c r="H7" i="12"/>
  <c r="G7" i="12"/>
  <c r="F7" i="12"/>
  <c r="E7" i="12"/>
  <c r="D7" i="12"/>
  <c r="C7" i="12"/>
  <c r="B7" i="12"/>
  <c r="H5" i="12"/>
  <c r="G5" i="12"/>
  <c r="F5" i="12"/>
  <c r="E5" i="12"/>
  <c r="D5" i="12"/>
  <c r="C5" i="12"/>
  <c r="B5" i="12"/>
  <c r="B3" i="12"/>
  <c r="C15" i="11"/>
  <c r="B15" i="11"/>
  <c r="H13" i="11"/>
  <c r="G13" i="11"/>
  <c r="F13" i="11"/>
  <c r="E13" i="11"/>
  <c r="D13" i="11"/>
  <c r="C13" i="11"/>
  <c r="B13" i="11"/>
  <c r="H11" i="11"/>
  <c r="G11" i="11"/>
  <c r="F11" i="11"/>
  <c r="E11" i="11"/>
  <c r="D11" i="11"/>
  <c r="C11" i="11"/>
  <c r="B11" i="11"/>
  <c r="H9" i="11"/>
  <c r="G9" i="11"/>
  <c r="F9" i="11"/>
  <c r="E9" i="11"/>
  <c r="D9" i="11"/>
  <c r="C9" i="11"/>
  <c r="B9" i="11"/>
  <c r="H7" i="11"/>
  <c r="G7" i="11"/>
  <c r="F7" i="11"/>
  <c r="E7" i="11"/>
  <c r="D7" i="11"/>
  <c r="C7" i="11"/>
  <c r="B7" i="11"/>
  <c r="H5" i="11"/>
  <c r="G5" i="11"/>
  <c r="F5" i="11"/>
  <c r="E5" i="11"/>
  <c r="D5" i="11"/>
  <c r="C5" i="11"/>
  <c r="B5" i="11"/>
  <c r="B3" i="11"/>
  <c r="C15" i="10"/>
  <c r="B15" i="10"/>
  <c r="H13" i="10"/>
  <c r="G13" i="10"/>
  <c r="F13" i="10"/>
  <c r="E13" i="10"/>
  <c r="D13" i="10"/>
  <c r="C13" i="10"/>
  <c r="B13" i="10"/>
  <c r="H11" i="10"/>
  <c r="G11" i="10"/>
  <c r="F11" i="10"/>
  <c r="E11" i="10"/>
  <c r="D11" i="10"/>
  <c r="C11" i="10"/>
  <c r="B11" i="10"/>
  <c r="H9" i="10"/>
  <c r="G9" i="10"/>
  <c r="F9" i="10"/>
  <c r="E9" i="10"/>
  <c r="D9" i="10"/>
  <c r="C9" i="10"/>
  <c r="B9" i="10"/>
  <c r="H7" i="10"/>
  <c r="G7" i="10"/>
  <c r="F7" i="10"/>
  <c r="E7" i="10"/>
  <c r="D7" i="10"/>
  <c r="C7" i="10"/>
  <c r="B7" i="10"/>
  <c r="H5" i="10"/>
  <c r="G5" i="10"/>
  <c r="F5" i="10"/>
  <c r="E5" i="10"/>
  <c r="D5" i="10"/>
  <c r="C5" i="10"/>
  <c r="B5" i="10"/>
  <c r="B3" i="10"/>
  <c r="C15" i="9"/>
  <c r="B15" i="9"/>
  <c r="H13" i="9"/>
  <c r="G13" i="9"/>
  <c r="F13" i="9"/>
  <c r="E13" i="9"/>
  <c r="D13" i="9"/>
  <c r="C13" i="9"/>
  <c r="B13" i="9"/>
  <c r="H11" i="9"/>
  <c r="G11" i="9"/>
  <c r="F11" i="9"/>
  <c r="E11" i="9"/>
  <c r="D11" i="9"/>
  <c r="C11" i="9"/>
  <c r="B11" i="9"/>
  <c r="H9" i="9"/>
  <c r="G9" i="9"/>
  <c r="F9" i="9"/>
  <c r="E9" i="9"/>
  <c r="D9" i="9"/>
  <c r="C9" i="9"/>
  <c r="B9" i="9"/>
  <c r="H7" i="9"/>
  <c r="G7" i="9"/>
  <c r="F7" i="9"/>
  <c r="E7" i="9"/>
  <c r="D7" i="9"/>
  <c r="C7" i="9"/>
  <c r="B7" i="9"/>
  <c r="H5" i="9"/>
  <c r="G5" i="9"/>
  <c r="F5" i="9"/>
  <c r="E5" i="9"/>
  <c r="D5" i="9"/>
  <c r="C5" i="9"/>
  <c r="B5" i="9"/>
  <c r="B3" i="9"/>
  <c r="C15" i="8"/>
  <c r="B15" i="8"/>
  <c r="H13" i="8"/>
  <c r="G13" i="8"/>
  <c r="F13" i="8"/>
  <c r="E13" i="8"/>
  <c r="D13" i="8"/>
  <c r="C13" i="8"/>
  <c r="B13" i="8"/>
  <c r="H11" i="8"/>
  <c r="G11" i="8"/>
  <c r="F11" i="8"/>
  <c r="E11" i="8"/>
  <c r="D11" i="8"/>
  <c r="C11" i="8"/>
  <c r="B11" i="8"/>
  <c r="H9" i="8"/>
  <c r="G9" i="8"/>
  <c r="F9" i="8"/>
  <c r="E9" i="8"/>
  <c r="D9" i="8"/>
  <c r="C9" i="8"/>
  <c r="B9" i="8"/>
  <c r="H7" i="8"/>
  <c r="G7" i="8"/>
  <c r="F7" i="8"/>
  <c r="E7" i="8"/>
  <c r="D7" i="8"/>
  <c r="C7" i="8"/>
  <c r="B7" i="8"/>
  <c r="H5" i="8"/>
  <c r="G5" i="8"/>
  <c r="F5" i="8"/>
  <c r="E5" i="8"/>
  <c r="D5" i="8"/>
  <c r="C5" i="8"/>
  <c r="B5" i="8"/>
  <c r="B3" i="8"/>
  <c r="C15" i="7"/>
  <c r="B15" i="7"/>
  <c r="H13" i="7"/>
  <c r="G13" i="7"/>
  <c r="F13" i="7"/>
  <c r="E13" i="7"/>
  <c r="D13" i="7"/>
  <c r="C13" i="7"/>
  <c r="B13" i="7"/>
  <c r="H11" i="7"/>
  <c r="G11" i="7"/>
  <c r="F11" i="7"/>
  <c r="E11" i="7"/>
  <c r="D11" i="7"/>
  <c r="C11" i="7"/>
  <c r="B11" i="7"/>
  <c r="H9" i="7"/>
  <c r="G9" i="7"/>
  <c r="F9" i="7"/>
  <c r="E9" i="7"/>
  <c r="D9" i="7"/>
  <c r="C9" i="7"/>
  <c r="B9" i="7"/>
  <c r="H7" i="7"/>
  <c r="G7" i="7"/>
  <c r="F7" i="7"/>
  <c r="E7" i="7"/>
  <c r="D7" i="7"/>
  <c r="C7" i="7"/>
  <c r="B7" i="7"/>
  <c r="H5" i="7"/>
  <c r="G5" i="7"/>
  <c r="F5" i="7"/>
  <c r="E5" i="7"/>
  <c r="D5" i="7"/>
  <c r="C5" i="7"/>
  <c r="B5" i="7"/>
  <c r="B3" i="7"/>
  <c r="C15" i="6"/>
  <c r="B15" i="6"/>
  <c r="H13" i="6"/>
  <c r="G13" i="6"/>
  <c r="F13" i="6"/>
  <c r="E13" i="6"/>
  <c r="D13" i="6"/>
  <c r="C13" i="6"/>
  <c r="B13" i="6"/>
  <c r="H11" i="6"/>
  <c r="G11" i="6"/>
  <c r="F11" i="6"/>
  <c r="E11" i="6"/>
  <c r="D11" i="6"/>
  <c r="C11" i="6"/>
  <c r="B11" i="6"/>
  <c r="H9" i="6"/>
  <c r="G9" i="6"/>
  <c r="F9" i="6"/>
  <c r="E9" i="6"/>
  <c r="D9" i="6"/>
  <c r="C9" i="6"/>
  <c r="B9" i="6"/>
  <c r="H7" i="6"/>
  <c r="G7" i="6"/>
  <c r="F7" i="6"/>
  <c r="E7" i="6"/>
  <c r="D7" i="6"/>
  <c r="C7" i="6"/>
  <c r="B7" i="6"/>
  <c r="H5" i="6"/>
  <c r="G5" i="6"/>
  <c r="F5" i="6"/>
  <c r="E5" i="6"/>
  <c r="D5" i="6"/>
  <c r="C5" i="6"/>
  <c r="B5" i="6"/>
  <c r="B3" i="6"/>
  <c r="C15" i="5"/>
  <c r="B15" i="5"/>
  <c r="H13" i="5"/>
  <c r="G13" i="5"/>
  <c r="F13" i="5"/>
  <c r="E13" i="5"/>
  <c r="D13" i="5"/>
  <c r="C13" i="5"/>
  <c r="B13" i="5"/>
  <c r="H11" i="5"/>
  <c r="G11" i="5"/>
  <c r="F11" i="5"/>
  <c r="E11" i="5"/>
  <c r="D11" i="5"/>
  <c r="C11" i="5"/>
  <c r="B11" i="5"/>
  <c r="H9" i="5"/>
  <c r="G9" i="5"/>
  <c r="F9" i="5"/>
  <c r="E9" i="5"/>
  <c r="D9" i="5"/>
  <c r="C9" i="5"/>
  <c r="B9" i="5"/>
  <c r="H7" i="5"/>
  <c r="G7" i="5"/>
  <c r="F7" i="5"/>
  <c r="E7" i="5"/>
  <c r="D7" i="5"/>
  <c r="C7" i="5"/>
  <c r="B7" i="5"/>
  <c r="H5" i="5"/>
  <c r="G5" i="5"/>
  <c r="F5" i="5"/>
  <c r="E5" i="5"/>
  <c r="D5" i="5"/>
  <c r="C5" i="5"/>
  <c r="B5" i="5"/>
  <c r="B3" i="5"/>
  <c r="C15" i="4"/>
  <c r="B15" i="4"/>
  <c r="H13" i="4"/>
  <c r="G13" i="4"/>
  <c r="F13" i="4"/>
  <c r="E13" i="4"/>
  <c r="D13" i="4"/>
  <c r="C13" i="4"/>
  <c r="B13" i="4"/>
  <c r="H11" i="4"/>
  <c r="G11" i="4"/>
  <c r="F11" i="4"/>
  <c r="E11" i="4"/>
  <c r="D11" i="4"/>
  <c r="C11" i="4"/>
  <c r="B11" i="4"/>
  <c r="H9" i="4"/>
  <c r="G9" i="4"/>
  <c r="F9" i="4"/>
  <c r="E9" i="4"/>
  <c r="D9" i="4"/>
  <c r="C9" i="4"/>
  <c r="B9" i="4"/>
  <c r="H7" i="4"/>
  <c r="G7" i="4"/>
  <c r="F7" i="4"/>
  <c r="E7" i="4"/>
  <c r="D7" i="4"/>
  <c r="C7" i="4"/>
  <c r="B7" i="4"/>
  <c r="H5" i="4"/>
  <c r="G5" i="4"/>
  <c r="F5" i="4"/>
  <c r="E5" i="4"/>
  <c r="D5" i="4"/>
  <c r="C5" i="4"/>
  <c r="B5" i="4"/>
  <c r="B3" i="4"/>
  <c r="C15" i="3"/>
  <c r="B15" i="3"/>
  <c r="H13" i="3"/>
  <c r="G13" i="3"/>
  <c r="F13" i="3"/>
  <c r="E13" i="3"/>
  <c r="D13" i="3"/>
  <c r="C13" i="3"/>
  <c r="B13" i="3"/>
  <c r="H11" i="3"/>
  <c r="G11" i="3"/>
  <c r="F11" i="3"/>
  <c r="E11" i="3"/>
  <c r="D11" i="3"/>
  <c r="C11" i="3"/>
  <c r="B11" i="3"/>
  <c r="H9" i="3"/>
  <c r="G9" i="3"/>
  <c r="F9" i="3"/>
  <c r="E9" i="3"/>
  <c r="D9" i="3"/>
  <c r="C9" i="3"/>
  <c r="B9" i="3"/>
  <c r="H7" i="3"/>
  <c r="G7" i="3"/>
  <c r="F7" i="3"/>
  <c r="E7" i="3"/>
  <c r="D7" i="3"/>
  <c r="C7" i="3"/>
  <c r="B7" i="3"/>
  <c r="H5" i="3"/>
  <c r="G5" i="3"/>
  <c r="F5" i="3"/>
  <c r="E5" i="3"/>
  <c r="D5" i="3"/>
  <c r="C5" i="3"/>
  <c r="B5" i="3"/>
  <c r="B3" i="3"/>
  <c r="C15" i="2"/>
  <c r="B15" i="2"/>
  <c r="H13" i="2"/>
  <c r="G13" i="2"/>
  <c r="F13" i="2"/>
  <c r="E13" i="2"/>
  <c r="D13" i="2"/>
  <c r="C13" i="2"/>
  <c r="B13" i="2"/>
  <c r="H11" i="2"/>
  <c r="G11" i="2"/>
  <c r="F11" i="2"/>
  <c r="E11" i="2"/>
  <c r="D11" i="2"/>
  <c r="C11" i="2"/>
  <c r="B11" i="2"/>
  <c r="H9" i="2"/>
  <c r="G9" i="2"/>
  <c r="F9" i="2"/>
  <c r="E9" i="2"/>
  <c r="D9" i="2"/>
  <c r="C9" i="2"/>
  <c r="B9" i="2"/>
  <c r="H7" i="2"/>
  <c r="G7" i="2"/>
  <c r="F7" i="2"/>
  <c r="E7" i="2"/>
  <c r="D7" i="2"/>
  <c r="C7" i="2"/>
  <c r="B7" i="2"/>
  <c r="H5" i="2"/>
  <c r="G5" i="2"/>
  <c r="F5" i="2"/>
  <c r="E5" i="2"/>
  <c r="D5" i="2"/>
  <c r="C5" i="2"/>
  <c r="B5" i="2"/>
  <c r="B3" i="2"/>
  <c r="C15" i="1"/>
  <c r="B15" i="1"/>
  <c r="H13" i="1"/>
  <c r="G13" i="1"/>
  <c r="F13" i="1"/>
  <c r="E13" i="1"/>
  <c r="D13" i="1"/>
  <c r="C13" i="1"/>
  <c r="B13" i="1"/>
  <c r="H11" i="1"/>
  <c r="G11" i="1"/>
  <c r="F11" i="1"/>
  <c r="E11" i="1"/>
  <c r="D11" i="1"/>
  <c r="C11" i="1"/>
  <c r="B11" i="1"/>
  <c r="H9" i="1"/>
  <c r="G9" i="1"/>
  <c r="F9" i="1"/>
  <c r="E9" i="1"/>
  <c r="D9" i="1"/>
  <c r="C9" i="1"/>
  <c r="B9" i="1"/>
  <c r="H7" i="1"/>
  <c r="G7" i="1"/>
  <c r="F7" i="1"/>
  <c r="E7" i="1"/>
  <c r="D7" i="1"/>
  <c r="C7" i="1"/>
  <c r="B7" i="1"/>
  <c r="H5" i="1"/>
  <c r="G5" i="1"/>
  <c r="F5" i="1"/>
  <c r="E5" i="1"/>
  <c r="D5" i="1"/>
  <c r="C5" i="1"/>
  <c r="B5" i="1"/>
  <c r="B3" i="1"/>
</calcChain>
</file>

<file path=xl/sharedStrings.xml><?xml version="1.0" encoding="utf-8"?>
<sst xmlns="http://schemas.openxmlformats.org/spreadsheetml/2006/main" count="599" uniqueCount="51">
  <si>
    <t>年の選択:</t>
  </si>
  <si>
    <t>月曜日</t>
    <phoneticPr fontId="10"/>
  </si>
  <si>
    <t>火曜日</t>
  </si>
  <si>
    <t>水曜日</t>
  </si>
  <si>
    <t>木曜日</t>
  </si>
  <si>
    <t>金曜日</t>
  </si>
  <si>
    <t>土曜</t>
  </si>
  <si>
    <t>日曜</t>
  </si>
  <si>
    <t>メモ:</t>
  </si>
  <si>
    <t>月曜日</t>
  </si>
  <si>
    <t>特別道具使用可能時間</t>
    <rPh sb="0" eb="2">
      <t>トクベツ</t>
    </rPh>
    <rPh sb="2" eb="4">
      <t>ドウグ</t>
    </rPh>
    <rPh sb="4" eb="8">
      <t>シヨウカノウ</t>
    </rPh>
    <rPh sb="8" eb="10">
      <t>ジカン</t>
    </rPh>
    <phoneticPr fontId="10"/>
  </si>
  <si>
    <t>※当日変更となる場合がございます。予めご了承ください。</t>
    <rPh sb="1" eb="3">
      <t>トウジツ</t>
    </rPh>
    <rPh sb="3" eb="5">
      <t>ヘンコウ</t>
    </rPh>
    <rPh sb="8" eb="10">
      <t>バアイ</t>
    </rPh>
    <rPh sb="17" eb="18">
      <t>アラカジ</t>
    </rPh>
    <rPh sb="20" eb="22">
      <t>リョウショウ</t>
    </rPh>
    <phoneticPr fontId="10"/>
  </si>
  <si>
    <t>15:00~21:00</t>
    <phoneticPr fontId="10"/>
  </si>
  <si>
    <t>12:00~21:00</t>
    <phoneticPr fontId="10"/>
  </si>
  <si>
    <t>休館日</t>
    <rPh sb="0" eb="3">
      <t>キュウカンビ</t>
    </rPh>
    <phoneticPr fontId="10"/>
  </si>
  <si>
    <t>12:00~15:30
18:15~21:00</t>
    <phoneticPr fontId="10"/>
  </si>
  <si>
    <t>13:00~21:00</t>
    <phoneticPr fontId="10"/>
  </si>
  <si>
    <t>9:00~21:00</t>
    <phoneticPr fontId="10"/>
  </si>
  <si>
    <t>9:00~15:30
18:15~21:00</t>
    <phoneticPr fontId="10"/>
  </si>
  <si>
    <t>11:00~15:30
18:15~21:00</t>
    <phoneticPr fontId="10"/>
  </si>
  <si>
    <t>9:00~21:00</t>
  </si>
  <si>
    <t>注意事項
※特別道具使用可能レーンをご利用ください。使用可能レーンは1レーンのみとなります。
※学校水泳・イベント時は使用レーンを設けません。
※周囲に気を付けてご利用ください。モノフィンは使用できません。
※集団での利用はできません。
※利用中でのトラブル・事故・弁償につきましては、本人が責任をもって対応してください。
　当施設は一切責任を負いません。</t>
    <rPh sb="0" eb="4">
      <t>チュウイジコウ</t>
    </rPh>
    <rPh sb="19" eb="21">
      <t>リヨウ</t>
    </rPh>
    <rPh sb="26" eb="30">
      <t>シヨウカノウ</t>
    </rPh>
    <rPh sb="95" eb="97">
      <t>シヨウ</t>
    </rPh>
    <rPh sb="105" eb="107">
      <t>シュウダン</t>
    </rPh>
    <rPh sb="109" eb="111">
      <t>リヨウ</t>
    </rPh>
    <phoneticPr fontId="10"/>
  </si>
  <si>
    <t>12:00~15:30
18:15~21:00</t>
  </si>
  <si>
    <t>13:00~21:00</t>
  </si>
  <si>
    <t>9:00~15:30
18:15~21:00</t>
  </si>
  <si>
    <t>18:15~21:00</t>
  </si>
  <si>
    <t>休館日</t>
    <phoneticPr fontId="10"/>
  </si>
  <si>
    <t>9:00~14:30
18:15~21:00</t>
    <phoneticPr fontId="10"/>
  </si>
  <si>
    <t>競泳練習道具使用可能時間</t>
    <rPh sb="0" eb="2">
      <t>キョウエイ</t>
    </rPh>
    <rPh sb="2" eb="4">
      <t>レンシュウ</t>
    </rPh>
    <rPh sb="4" eb="6">
      <t>ドウグ</t>
    </rPh>
    <rPh sb="6" eb="10">
      <t>シヨウカノウ</t>
    </rPh>
    <rPh sb="10" eb="12">
      <t>ジカン</t>
    </rPh>
    <phoneticPr fontId="10"/>
  </si>
  <si>
    <t>12:00~14:30
18:15~21:00</t>
    <phoneticPr fontId="10"/>
  </si>
  <si>
    <t>9:00~12:00
18:15~21:00</t>
    <phoneticPr fontId="10"/>
  </si>
  <si>
    <t>注意事項
※競泳練習道具使用可能レーンをご利用ください。使用可能レーンは1レーンのみとなります。
※学校水泳・イベント時は使用レーンを設けません。
※周囲に気を付けてご利用ください。モノフィンは使用できません。
※集団での利用はできません。
※利用中でのトラブル・事故・弁償につきましては、本人が責任をもって対応してください。
　当施設は一切責任を負いません。</t>
    <rPh sb="0" eb="4">
      <t>チュウイジコウ</t>
    </rPh>
    <rPh sb="6" eb="8">
      <t>キョウエイ</t>
    </rPh>
    <rPh sb="8" eb="10">
      <t>レンシュウ</t>
    </rPh>
    <rPh sb="21" eb="23">
      <t>リヨウ</t>
    </rPh>
    <rPh sb="28" eb="32">
      <t>シヨウカノウ</t>
    </rPh>
    <rPh sb="97" eb="99">
      <t>シヨウ</t>
    </rPh>
    <rPh sb="107" eb="109">
      <t>シュウダン</t>
    </rPh>
    <rPh sb="111" eb="113">
      <t>リヨウ</t>
    </rPh>
    <phoneticPr fontId="10"/>
  </si>
  <si>
    <t>11:00~21:00</t>
    <phoneticPr fontId="10"/>
  </si>
  <si>
    <t>休館日</t>
  </si>
  <si>
    <t xml:space="preserve">
休館日</t>
    <rPh sb="1" eb="4">
      <t>キュウカンビ</t>
    </rPh>
    <phoneticPr fontId="10"/>
  </si>
  <si>
    <t>メンテナンス
休館日</t>
    <rPh sb="7" eb="10">
      <t>キュウカンビ</t>
    </rPh>
    <phoneticPr fontId="10"/>
  </si>
  <si>
    <t>メンテナンス
休館日</t>
    <phoneticPr fontId="10"/>
  </si>
  <si>
    <t>9:00~12:00
15:00~21:00</t>
    <phoneticPr fontId="10"/>
  </si>
  <si>
    <r>
      <t xml:space="preserve">13:00~21:00
</t>
    </r>
    <r>
      <rPr>
        <sz val="12"/>
        <color rgb="FFFF0000"/>
        <rFont val="Meiryo UI"/>
        <family val="3"/>
        <charset val="128"/>
      </rPr>
      <t>16:00～21:00</t>
    </r>
    <phoneticPr fontId="10"/>
  </si>
  <si>
    <r>
      <rPr>
        <b/>
        <sz val="26"/>
        <color theme="9" tint="0.39997558519241921"/>
        <rFont val="Meiryo UI"/>
        <family val="3"/>
        <charset val="128"/>
      </rPr>
      <t>「特別道具」</t>
    </r>
    <r>
      <rPr>
        <sz val="26"/>
        <rFont val="Meiryo UI"/>
        <family val="3"/>
        <charset val="128"/>
      </rPr>
      <t>及び</t>
    </r>
    <r>
      <rPr>
        <b/>
        <sz val="26"/>
        <color rgb="FFFF0000"/>
        <rFont val="Meiryo UI"/>
        <family val="3"/>
        <charset val="128"/>
      </rPr>
      <t>「スピード+」</t>
    </r>
    <r>
      <rPr>
        <sz val="26"/>
        <rFont val="Meiryo UI"/>
        <family val="3"/>
        <charset val="128"/>
      </rPr>
      <t>使用可能時間</t>
    </r>
    <rPh sb="1" eb="3">
      <t>トクベツ</t>
    </rPh>
    <rPh sb="3" eb="5">
      <t>ドウグ</t>
    </rPh>
    <rPh sb="6" eb="7">
      <t>オヨ</t>
    </rPh>
    <rPh sb="15" eb="19">
      <t>シヨウカノウ</t>
    </rPh>
    <rPh sb="19" eb="21">
      <t>ジカン</t>
    </rPh>
    <phoneticPr fontId="10"/>
  </si>
  <si>
    <r>
      <t xml:space="preserve">9:00~21:00
</t>
    </r>
    <r>
      <rPr>
        <sz val="12"/>
        <color rgb="FFFF0000"/>
        <rFont val="Meiryo UI"/>
        <family val="3"/>
        <charset val="128"/>
      </rPr>
      <t>9:00~21:00</t>
    </r>
    <r>
      <rPr>
        <sz val="12"/>
        <color theme="9"/>
        <rFont val="Meiryo UI"/>
        <family val="3"/>
        <charset val="128"/>
      </rPr>
      <t xml:space="preserve">
※3レーン使用可能
</t>
    </r>
    <r>
      <rPr>
        <sz val="12"/>
        <color rgb="FFFF0000"/>
        <rFont val="Meiryo UI"/>
        <family val="3"/>
        <charset val="128"/>
      </rPr>
      <t xml:space="preserve">内2レーンはスピード+ </t>
    </r>
    <rPh sb="27" eb="29">
      <t>シヨウ</t>
    </rPh>
    <rPh sb="29" eb="31">
      <t>カノウ</t>
    </rPh>
    <rPh sb="32" eb="33">
      <t>ウチ</t>
    </rPh>
    <phoneticPr fontId="10"/>
  </si>
  <si>
    <t>※当日変更となる場合がございます。予めご了承ください。
※赤字は「スピード+」レーン使用時間です。</t>
    <rPh sb="1" eb="3">
      <t>トウジツ</t>
    </rPh>
    <rPh sb="3" eb="5">
      <t>ヘンコウ</t>
    </rPh>
    <rPh sb="8" eb="10">
      <t>バアイ</t>
    </rPh>
    <rPh sb="17" eb="18">
      <t>アラカジ</t>
    </rPh>
    <rPh sb="20" eb="22">
      <t>リョウショウ</t>
    </rPh>
    <rPh sb="29" eb="31">
      <t>アカジ</t>
    </rPh>
    <rPh sb="42" eb="44">
      <t>シヨウ</t>
    </rPh>
    <rPh sb="44" eb="46">
      <t>ジカン</t>
    </rPh>
    <phoneticPr fontId="10"/>
  </si>
  <si>
    <r>
      <t>注意事項
※特別道具使用可能レーンではパドル、フィンなどご使用いただけます。
※</t>
    </r>
    <r>
      <rPr>
        <b/>
        <sz val="12"/>
        <color rgb="FFFF0000"/>
        <rFont val="Meiryo UI"/>
        <family val="3"/>
        <charset val="128"/>
      </rPr>
      <t>「スピード+」レーンは「50ｍを40秒以内」と「50mを1分20秒以内」で泳げる方が利用できるレーンです。ご自身の泳力に合わせてご利用ください</t>
    </r>
    <r>
      <rPr>
        <b/>
        <sz val="12"/>
        <color theme="8"/>
        <rFont val="Meiryo UI"/>
        <family val="3"/>
        <charset val="128"/>
      </rPr>
      <t>。
※どのレーンでも</t>
    </r>
    <r>
      <rPr>
        <b/>
        <sz val="12"/>
        <color rgb="FFFF0000"/>
        <rFont val="Meiryo UI"/>
        <family val="3"/>
        <charset val="128"/>
      </rPr>
      <t>追い抜きは禁止</t>
    </r>
    <r>
      <rPr>
        <b/>
        <sz val="12"/>
        <color theme="8"/>
        <rFont val="Meiryo UI"/>
        <family val="3"/>
        <charset val="128"/>
      </rPr>
      <t>です。
※周囲に気を付けてご利用ください。モノフィンは使用できません。
※</t>
    </r>
    <r>
      <rPr>
        <b/>
        <sz val="12"/>
        <color rgb="FFFF0000"/>
        <rFont val="Meiryo UI"/>
        <family val="3"/>
        <charset val="128"/>
      </rPr>
      <t>グループ練習を行う際</t>
    </r>
    <r>
      <rPr>
        <b/>
        <sz val="12"/>
        <color theme="8"/>
        <rFont val="Meiryo UI"/>
        <family val="3"/>
        <charset val="128"/>
      </rPr>
      <t>は</t>
    </r>
    <r>
      <rPr>
        <b/>
        <sz val="12"/>
        <color rgb="FFFF0000"/>
        <rFont val="Meiryo UI"/>
        <family val="3"/>
        <charset val="128"/>
      </rPr>
      <t>、「レーン貸し」にて対応</t>
    </r>
    <r>
      <rPr>
        <b/>
        <sz val="12"/>
        <color theme="8"/>
        <rFont val="Meiryo UI"/>
        <family val="3"/>
        <charset val="128"/>
      </rPr>
      <t>いたしますので</t>
    </r>
    <r>
      <rPr>
        <b/>
        <sz val="12"/>
        <color rgb="FFFF0000"/>
        <rFont val="Meiryo UI"/>
        <family val="3"/>
        <charset val="128"/>
      </rPr>
      <t>受付にて申請</t>
    </r>
    <r>
      <rPr>
        <b/>
        <sz val="12"/>
        <color theme="8"/>
        <rFont val="Meiryo UI"/>
        <family val="3"/>
        <charset val="128"/>
      </rPr>
      <t>してください。
※</t>
    </r>
    <r>
      <rPr>
        <b/>
        <sz val="12"/>
        <color rgb="FFFF0000"/>
        <rFont val="Meiryo UI"/>
        <family val="3"/>
        <charset val="128"/>
      </rPr>
      <t>利用中のトラブル・事故・弁償につきましては、本人が責任をもって対応してください。</t>
    </r>
    <r>
      <rPr>
        <b/>
        <sz val="12"/>
        <color theme="8"/>
        <rFont val="Meiryo UI"/>
        <family val="3"/>
        <charset val="128"/>
      </rPr>
      <t xml:space="preserve">
　</t>
    </r>
    <r>
      <rPr>
        <b/>
        <sz val="12"/>
        <color rgb="FFFF0000"/>
        <rFont val="Meiryo UI"/>
        <family val="3"/>
        <charset val="128"/>
      </rPr>
      <t>当施設は一切責任を負いません</t>
    </r>
    <r>
      <rPr>
        <b/>
        <sz val="12"/>
        <color theme="8"/>
        <rFont val="Meiryo UI"/>
        <family val="3"/>
        <charset val="128"/>
      </rPr>
      <t>。</t>
    </r>
    <rPh sb="0" eb="4">
      <t>チュウイジコウ</t>
    </rPh>
    <rPh sb="29" eb="31">
      <t>シヨウ</t>
    </rPh>
    <rPh sb="58" eb="59">
      <t>ビョウ</t>
    </rPh>
    <rPh sb="59" eb="61">
      <t>イナイ</t>
    </rPh>
    <rPh sb="69" eb="70">
      <t>フン</t>
    </rPh>
    <rPh sb="72" eb="73">
      <t>ビョウ</t>
    </rPh>
    <rPh sb="73" eb="75">
      <t>イナイ</t>
    </rPh>
    <rPh sb="77" eb="78">
      <t>オヨ</t>
    </rPh>
    <rPh sb="80" eb="81">
      <t>カタ</t>
    </rPh>
    <rPh sb="82" eb="84">
      <t>リヨウ</t>
    </rPh>
    <rPh sb="94" eb="96">
      <t>ジシン</t>
    </rPh>
    <rPh sb="97" eb="99">
      <t>エイリョク</t>
    </rPh>
    <rPh sb="100" eb="101">
      <t>ア</t>
    </rPh>
    <rPh sb="105" eb="107">
      <t>リヨウ</t>
    </rPh>
    <rPh sb="121" eb="122">
      <t>オ</t>
    </rPh>
    <rPh sb="123" eb="124">
      <t>ヌ</t>
    </rPh>
    <rPh sb="126" eb="128">
      <t>キンシ</t>
    </rPh>
    <rPh sb="155" eb="157">
      <t>シヨウ</t>
    </rPh>
    <rPh sb="169" eb="171">
      <t>レンシュウ</t>
    </rPh>
    <rPh sb="172" eb="173">
      <t>オコナ</t>
    </rPh>
    <rPh sb="174" eb="175">
      <t>サイ</t>
    </rPh>
    <rPh sb="181" eb="182">
      <t>ガ</t>
    </rPh>
    <rPh sb="186" eb="188">
      <t>タイオウ</t>
    </rPh>
    <rPh sb="195" eb="197">
      <t>ウケツケ</t>
    </rPh>
    <rPh sb="199" eb="201">
      <t>シンセイ</t>
    </rPh>
    <phoneticPr fontId="10"/>
  </si>
  <si>
    <t xml:space="preserve">12:00~21:00
</t>
    <phoneticPr fontId="10"/>
  </si>
  <si>
    <r>
      <t xml:space="preserve">12:00~21:00
</t>
    </r>
    <r>
      <rPr>
        <sz val="12"/>
        <color rgb="FFFF0000"/>
        <rFont val="Meiryo UI"/>
        <family val="3"/>
        <charset val="128"/>
      </rPr>
      <t>16:00～21:00</t>
    </r>
    <phoneticPr fontId="10"/>
  </si>
  <si>
    <r>
      <t xml:space="preserve">12:00~21:00
</t>
    </r>
    <r>
      <rPr>
        <sz val="12"/>
        <color rgb="FFFF0000"/>
        <rFont val="Meiryo UI"/>
        <family val="3"/>
        <charset val="128"/>
      </rPr>
      <t>12:00~21:00</t>
    </r>
    <r>
      <rPr>
        <sz val="12"/>
        <color theme="9"/>
        <rFont val="Meiryo UI"/>
        <family val="3"/>
        <charset val="128"/>
      </rPr>
      <t xml:space="preserve">
※3レーン使用可能
</t>
    </r>
    <r>
      <rPr>
        <sz val="12"/>
        <color rgb="FFFF0000"/>
        <rFont val="Meiryo UI"/>
        <family val="3"/>
        <charset val="128"/>
      </rPr>
      <t xml:space="preserve">内2レーンはスピード+ </t>
    </r>
    <rPh sb="29" eb="31">
      <t>シヨウ</t>
    </rPh>
    <rPh sb="31" eb="33">
      <t>カノウ</t>
    </rPh>
    <rPh sb="34" eb="35">
      <t>ウチ</t>
    </rPh>
    <phoneticPr fontId="10"/>
  </si>
  <si>
    <r>
      <t>注意事項
※特別道具使用可能レーンではパドル、フィンなどご使用いただけます。
※</t>
    </r>
    <r>
      <rPr>
        <b/>
        <sz val="12"/>
        <color rgb="FFFF0000"/>
        <rFont val="Meiryo UI"/>
        <family val="3"/>
        <charset val="128"/>
      </rPr>
      <t>「スピード+」レーンは「50ｍを40秒以内」と「50mを1分20秒以内」で泳げる方が利用できるレーンです。
ご自身の泳力に合わせてご利用ください</t>
    </r>
    <r>
      <rPr>
        <b/>
        <sz val="12"/>
        <color theme="8"/>
        <rFont val="Meiryo UI"/>
        <family val="3"/>
        <charset val="128"/>
      </rPr>
      <t>。
※どのレーンでも</t>
    </r>
    <r>
      <rPr>
        <b/>
        <sz val="12"/>
        <color rgb="FFFF0000"/>
        <rFont val="Meiryo UI"/>
        <family val="3"/>
        <charset val="128"/>
      </rPr>
      <t>追い抜きは禁止</t>
    </r>
    <r>
      <rPr>
        <b/>
        <sz val="12"/>
        <color theme="8"/>
        <rFont val="Meiryo UI"/>
        <family val="3"/>
        <charset val="128"/>
      </rPr>
      <t>です。
※周囲に気を付けてご利用ください。モノフィンは使用できません。
※</t>
    </r>
    <r>
      <rPr>
        <b/>
        <sz val="12"/>
        <color rgb="FFFF0000"/>
        <rFont val="Meiryo UI"/>
        <family val="3"/>
        <charset val="128"/>
      </rPr>
      <t>グループ練習を行う際</t>
    </r>
    <r>
      <rPr>
        <b/>
        <sz val="12"/>
        <color theme="8"/>
        <rFont val="Meiryo UI"/>
        <family val="3"/>
        <charset val="128"/>
      </rPr>
      <t>は</t>
    </r>
    <r>
      <rPr>
        <b/>
        <sz val="12"/>
        <color rgb="FFFF0000"/>
        <rFont val="Meiryo UI"/>
        <family val="3"/>
        <charset val="128"/>
      </rPr>
      <t>、「レーン貸し」にて対応</t>
    </r>
    <r>
      <rPr>
        <b/>
        <sz val="12"/>
        <color theme="8"/>
        <rFont val="Meiryo UI"/>
        <family val="3"/>
        <charset val="128"/>
      </rPr>
      <t>いたしますので</t>
    </r>
    <r>
      <rPr>
        <b/>
        <sz val="12"/>
        <color rgb="FFFF0000"/>
        <rFont val="Meiryo UI"/>
        <family val="3"/>
        <charset val="128"/>
      </rPr>
      <t>受付にて申請</t>
    </r>
    <r>
      <rPr>
        <b/>
        <sz val="12"/>
        <color theme="8"/>
        <rFont val="Meiryo UI"/>
        <family val="3"/>
        <charset val="128"/>
      </rPr>
      <t>してください。
※</t>
    </r>
    <r>
      <rPr>
        <b/>
        <sz val="12"/>
        <color rgb="FFFF0000"/>
        <rFont val="Meiryo UI"/>
        <family val="3"/>
        <charset val="128"/>
      </rPr>
      <t>利用中のトラブル・事故・弁償につきましては、本人が責任をもって対応してください。</t>
    </r>
    <r>
      <rPr>
        <b/>
        <sz val="12"/>
        <color theme="8"/>
        <rFont val="Meiryo UI"/>
        <family val="3"/>
        <charset val="128"/>
      </rPr>
      <t xml:space="preserve">
　</t>
    </r>
    <r>
      <rPr>
        <b/>
        <sz val="12"/>
        <color rgb="FFFF0000"/>
        <rFont val="Meiryo UI"/>
        <family val="3"/>
        <charset val="128"/>
      </rPr>
      <t>当施設は一切責任を負いません</t>
    </r>
    <r>
      <rPr>
        <b/>
        <sz val="12"/>
        <color theme="8"/>
        <rFont val="Meiryo UI"/>
        <family val="3"/>
        <charset val="128"/>
      </rPr>
      <t>。</t>
    </r>
    <rPh sb="0" eb="4">
      <t>チュウイジコウ</t>
    </rPh>
    <rPh sb="29" eb="31">
      <t>シヨウ</t>
    </rPh>
    <rPh sb="58" eb="59">
      <t>ビョウ</t>
    </rPh>
    <rPh sb="59" eb="61">
      <t>イナイ</t>
    </rPh>
    <rPh sb="69" eb="70">
      <t>フン</t>
    </rPh>
    <rPh sb="72" eb="73">
      <t>ビョウ</t>
    </rPh>
    <rPh sb="73" eb="75">
      <t>イナイ</t>
    </rPh>
    <rPh sb="77" eb="78">
      <t>オヨ</t>
    </rPh>
    <rPh sb="80" eb="81">
      <t>カタ</t>
    </rPh>
    <rPh sb="82" eb="84">
      <t>リヨウ</t>
    </rPh>
    <rPh sb="95" eb="97">
      <t>ジシン</t>
    </rPh>
    <rPh sb="98" eb="100">
      <t>エイリョク</t>
    </rPh>
    <rPh sb="101" eb="102">
      <t>ア</t>
    </rPh>
    <rPh sb="106" eb="108">
      <t>リヨウ</t>
    </rPh>
    <rPh sb="122" eb="123">
      <t>オ</t>
    </rPh>
    <rPh sb="124" eb="125">
      <t>ヌ</t>
    </rPh>
    <rPh sb="127" eb="129">
      <t>キンシ</t>
    </rPh>
    <rPh sb="156" eb="158">
      <t>シヨウ</t>
    </rPh>
    <rPh sb="170" eb="172">
      <t>レンシュウ</t>
    </rPh>
    <rPh sb="173" eb="174">
      <t>オコナ</t>
    </rPh>
    <rPh sb="175" eb="176">
      <t>サイ</t>
    </rPh>
    <rPh sb="182" eb="183">
      <t>ガ</t>
    </rPh>
    <rPh sb="187" eb="189">
      <t>タイオウ</t>
    </rPh>
    <rPh sb="196" eb="198">
      <t>ウケツケ</t>
    </rPh>
    <rPh sb="200" eb="202">
      <t>シンセイ</t>
    </rPh>
    <phoneticPr fontId="10"/>
  </si>
  <si>
    <t>※当日変更となる場合がございます。予めご了承ください。
※赤字は「スピード+」レーン使用時間です。(土日のみ）
※「スピード+」レーンでも特別道具をご使用いただけます。</t>
    <rPh sb="1" eb="3">
      <t>トウジツ</t>
    </rPh>
    <rPh sb="3" eb="5">
      <t>ヘンコウ</t>
    </rPh>
    <rPh sb="8" eb="10">
      <t>バアイ</t>
    </rPh>
    <rPh sb="17" eb="18">
      <t>アラカジ</t>
    </rPh>
    <rPh sb="20" eb="22">
      <t>リョウショウ</t>
    </rPh>
    <rPh sb="29" eb="31">
      <t>アカジ</t>
    </rPh>
    <rPh sb="42" eb="44">
      <t>シヨウ</t>
    </rPh>
    <rPh sb="44" eb="46">
      <t>ジカン</t>
    </rPh>
    <rPh sb="50" eb="52">
      <t>ドニチ</t>
    </rPh>
    <rPh sb="69" eb="71">
      <t>トクベツ</t>
    </rPh>
    <rPh sb="71" eb="73">
      <t>ドウグ</t>
    </rPh>
    <rPh sb="75" eb="77">
      <t>シヨウ</t>
    </rPh>
    <phoneticPr fontId="10"/>
  </si>
  <si>
    <r>
      <t xml:space="preserve">11:00~21:00
</t>
    </r>
    <r>
      <rPr>
        <sz val="12"/>
        <color rgb="FFFF0000"/>
        <rFont val="Meiryo UI"/>
        <family val="3"/>
        <charset val="128"/>
      </rPr>
      <t>11:00～21:00</t>
    </r>
    <phoneticPr fontId="10"/>
  </si>
  <si>
    <r>
      <t xml:space="preserve">13:00~21:00
</t>
    </r>
    <r>
      <rPr>
        <sz val="12"/>
        <color rgb="FFFF0000"/>
        <rFont val="Meiryo UI"/>
        <family val="3"/>
        <charset val="128"/>
      </rPr>
      <t>17:00～21:00</t>
    </r>
    <phoneticPr fontId="10"/>
  </si>
  <si>
    <r>
      <t xml:space="preserve">9:00~21:00
</t>
    </r>
    <r>
      <rPr>
        <sz val="12"/>
        <color rgb="FFFF0000"/>
        <rFont val="Meiryo UI"/>
        <family val="3"/>
        <charset val="128"/>
      </rPr>
      <t>9:00~21:00</t>
    </r>
    <r>
      <rPr>
        <sz val="12"/>
        <color theme="9"/>
        <rFont val="Meiryo UI"/>
        <family val="3"/>
        <charset val="128"/>
      </rPr>
      <t xml:space="preserve">
※2レーン使用可能
</t>
    </r>
    <r>
      <rPr>
        <sz val="12"/>
        <color rgb="FFFF0000"/>
        <rFont val="Meiryo UI"/>
        <family val="3"/>
        <charset val="128"/>
      </rPr>
      <t xml:space="preserve">内2レーンはスピード+ </t>
    </r>
    <rPh sb="27" eb="29">
      <t>シヨウ</t>
    </rPh>
    <rPh sb="29" eb="31">
      <t>カノウ</t>
    </rPh>
    <rPh sb="32" eb="33">
      <t>ウチ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</si>
</sst>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mmm\ yyyy"/>
    <numFmt numFmtId="177" formatCode="mmmm"/>
    <numFmt numFmtId="178" formatCode="d"/>
  </numFmts>
  <fonts count="31">
    <font>
      <sz val="12"/>
      <color theme="1"/>
      <name val="Cambria"/>
      <family val="2"/>
      <scheme val="minor"/>
    </font>
    <font>
      <sz val="11"/>
      <name val="Cambria"/>
      <family val="2"/>
      <scheme val="minor"/>
    </font>
    <font>
      <sz val="11"/>
      <name val="Meiryo UI"/>
      <family val="3"/>
      <charset val="128"/>
    </font>
    <font>
      <sz val="6"/>
      <name val="Yu Gothic"/>
      <family val="2"/>
      <charset val="128"/>
      <scheme val="minor"/>
    </font>
    <font>
      <sz val="11"/>
      <color theme="8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8"/>
      <name val="Meiryo UI"/>
      <family val="3"/>
      <charset val="128"/>
    </font>
    <font>
      <sz val="40"/>
      <color theme="8"/>
      <name val="Meiryo UI"/>
      <family val="3"/>
      <charset val="128"/>
    </font>
    <font>
      <b/>
      <sz val="11"/>
      <color theme="0"/>
      <name val="Cambria"/>
      <family val="2"/>
      <scheme val="minor"/>
    </font>
    <font>
      <b/>
      <sz val="9"/>
      <color theme="8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28"/>
      <color theme="8" tint="-0.499984740745262"/>
      <name val="Meiryo UI"/>
      <family val="3"/>
      <charset val="128"/>
    </font>
    <font>
      <sz val="10"/>
      <name val="Meiryo UI"/>
      <family val="3"/>
      <charset val="128"/>
    </font>
    <font>
      <sz val="10"/>
      <color theme="9"/>
      <name val="Meiryo UI"/>
      <family val="3"/>
      <charset val="128"/>
    </font>
    <font>
      <sz val="10"/>
      <color indexed="63"/>
      <name val="Cambria"/>
      <family val="4"/>
      <scheme val="minor"/>
    </font>
    <font>
      <b/>
      <sz val="11"/>
      <color theme="8"/>
      <name val="Meiryo UI"/>
      <family val="3"/>
      <charset val="128"/>
    </font>
    <font>
      <sz val="11"/>
      <color theme="0" tint="-0.499984740745262"/>
      <name val="Meiryo UI"/>
      <family val="3"/>
      <charset val="128"/>
    </font>
    <font>
      <u/>
      <sz val="12"/>
      <color theme="10"/>
      <name val="Cambria"/>
      <family val="2"/>
      <scheme val="minor"/>
    </font>
    <font>
      <u/>
      <sz val="12"/>
      <color theme="10"/>
      <name val="Meiryo UI"/>
      <family val="3"/>
      <charset val="128"/>
    </font>
    <font>
      <sz val="26"/>
      <name val="Meiryo UI"/>
      <family val="3"/>
      <charset val="128"/>
    </font>
    <font>
      <sz val="14"/>
      <color theme="0"/>
      <name val="Meiryo UI"/>
      <family val="3"/>
      <charset val="128"/>
    </font>
    <font>
      <sz val="12"/>
      <color theme="9"/>
      <name val="Meiryo UI"/>
      <family val="3"/>
      <charset val="128"/>
    </font>
    <font>
      <b/>
      <sz val="12"/>
      <color theme="8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8"/>
      <name val="Meiryo UI"/>
      <family val="3"/>
      <charset val="128"/>
    </font>
    <font>
      <sz val="14"/>
      <name val="Meiryo UI"/>
      <family val="3"/>
      <charset val="128"/>
    </font>
    <font>
      <sz val="28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26"/>
      <color theme="9" tint="0.3999755851924192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</borders>
  <cellStyleXfs count="5">
    <xf numFmtId="0" fontId="0" fillId="0" borderId="0"/>
    <xf numFmtId="0" fontId="1" fillId="0" borderId="0"/>
    <xf numFmtId="0" fontId="8" fillId="2" borderId="1" applyNumberFormat="0" applyAlignment="0" applyProtection="0"/>
    <xf numFmtId="0" fontId="14" fillId="3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1" applyFont="1"/>
    <xf numFmtId="0" fontId="4" fillId="0" borderId="0" xfId="1" applyFont="1" applyAlignment="1">
      <alignment horizontal="right"/>
    </xf>
    <xf numFmtId="0" fontId="5" fillId="0" borderId="0" xfId="0" applyFont="1"/>
    <xf numFmtId="0" fontId="2" fillId="4" borderId="0" xfId="1" applyFont="1" applyFill="1"/>
    <xf numFmtId="0" fontId="6" fillId="0" borderId="0" xfId="0" applyFont="1" applyAlignment="1">
      <alignment horizontal="right" vertical="top"/>
    </xf>
    <xf numFmtId="0" fontId="9" fillId="0" borderId="2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177" fontId="5" fillId="0" borderId="0" xfId="0" applyNumberFormat="1" applyFont="1"/>
    <xf numFmtId="178" fontId="4" fillId="5" borderId="5" xfId="1" applyNumberFormat="1" applyFont="1" applyFill="1" applyBorder="1" applyAlignment="1">
      <alignment horizontal="left" vertical="top" wrapText="1"/>
    </xf>
    <xf numFmtId="177" fontId="11" fillId="0" borderId="0" xfId="0" applyNumberFormat="1" applyFont="1" applyAlignment="1">
      <alignment vertical="center" textRotation="90"/>
    </xf>
    <xf numFmtId="0" fontId="12" fillId="0" borderId="0" xfId="1" applyFont="1"/>
    <xf numFmtId="0" fontId="13" fillId="5" borderId="6" xfId="1" applyFont="1" applyFill="1" applyBorder="1" applyAlignment="1">
      <alignment horizontal="center" vertical="top" wrapText="1"/>
    </xf>
    <xf numFmtId="0" fontId="13" fillId="5" borderId="6" xfId="3" applyFont="1" applyFill="1" applyBorder="1" applyAlignment="1">
      <alignment horizontal="center" vertical="top" wrapText="1"/>
    </xf>
    <xf numFmtId="178" fontId="4" fillId="0" borderId="5" xfId="1" applyNumberFormat="1" applyFont="1" applyBorder="1" applyAlignment="1">
      <alignment horizontal="left" vertical="top" wrapText="1"/>
    </xf>
    <xf numFmtId="0" fontId="13" fillId="0" borderId="6" xfId="1" applyFont="1" applyBorder="1" applyAlignment="1">
      <alignment horizontal="center" vertical="top" wrapText="1"/>
    </xf>
    <xf numFmtId="0" fontId="13" fillId="0" borderId="6" xfId="3" applyFont="1" applyFill="1" applyBorder="1" applyAlignment="1">
      <alignment horizontal="center" vertical="top" wrapText="1"/>
    </xf>
    <xf numFmtId="178" fontId="4" fillId="5" borderId="7" xfId="1" applyNumberFormat="1" applyFont="1" applyFill="1" applyBorder="1" applyAlignment="1">
      <alignment horizontal="left" vertical="top" wrapText="1"/>
    </xf>
    <xf numFmtId="178" fontId="4" fillId="0" borderId="7" xfId="1" applyNumberFormat="1" applyFont="1" applyBorder="1" applyAlignment="1">
      <alignment horizontal="left" vertical="top" wrapText="1"/>
    </xf>
    <xf numFmtId="178" fontId="4" fillId="0" borderId="8" xfId="1" applyNumberFormat="1" applyFont="1" applyBorder="1" applyAlignment="1">
      <alignment horizontal="left" vertical="top" wrapText="1"/>
    </xf>
    <xf numFmtId="0" fontId="16" fillId="0" borderId="0" xfId="1" applyFont="1" applyAlignment="1">
      <alignment horizontal="right"/>
    </xf>
    <xf numFmtId="0" fontId="16" fillId="0" borderId="0" xfId="1" applyFont="1" applyAlignment="1">
      <alignment horizontal="center"/>
    </xf>
    <xf numFmtId="0" fontId="18" fillId="0" borderId="0" xfId="4" applyFont="1"/>
    <xf numFmtId="0" fontId="15" fillId="0" borderId="2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/>
    </xf>
    <xf numFmtId="0" fontId="15" fillId="0" borderId="4" xfId="2" applyFont="1" applyFill="1" applyBorder="1" applyAlignment="1">
      <alignment horizontal="center" vertical="center"/>
    </xf>
    <xf numFmtId="0" fontId="21" fillId="5" borderId="6" xfId="3" applyFont="1" applyFill="1" applyBorder="1" applyAlignment="1">
      <alignment horizontal="center" vertical="top" wrapText="1"/>
    </xf>
    <xf numFmtId="0" fontId="21" fillId="0" borderId="6" xfId="1" applyFont="1" applyBorder="1" applyAlignment="1">
      <alignment horizontal="center" vertical="top" wrapText="1"/>
    </xf>
    <xf numFmtId="0" fontId="21" fillId="0" borderId="6" xfId="1" applyFont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top" wrapText="1"/>
    </xf>
    <xf numFmtId="0" fontId="21" fillId="5" borderId="6" xfId="1" applyFont="1" applyFill="1" applyBorder="1" applyAlignment="1">
      <alignment horizontal="center" vertical="top" wrapText="1"/>
    </xf>
    <xf numFmtId="0" fontId="21" fillId="5" borderId="6" xfId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2" xfId="2" applyFont="1" applyFill="1" applyBorder="1" applyAlignment="1">
      <alignment horizontal="center" vertical="center"/>
    </xf>
    <xf numFmtId="0" fontId="24" fillId="0" borderId="3" xfId="2" applyFont="1" applyFill="1" applyBorder="1" applyAlignment="1">
      <alignment horizontal="center" vertical="center"/>
    </xf>
    <xf numFmtId="0" fontId="24" fillId="0" borderId="4" xfId="2" applyFont="1" applyFill="1" applyBorder="1" applyAlignment="1">
      <alignment horizontal="center" vertical="center"/>
    </xf>
    <xf numFmtId="0" fontId="25" fillId="0" borderId="0" xfId="1" applyFont="1"/>
    <xf numFmtId="177" fontId="23" fillId="0" borderId="0" xfId="0" applyNumberFormat="1" applyFont="1"/>
    <xf numFmtId="176" fontId="7" fillId="0" borderId="13" xfId="1" applyNumberFormat="1" applyFont="1" applyBorder="1" applyAlignment="1">
      <alignment vertical="center"/>
    </xf>
    <xf numFmtId="178" fontId="4" fillId="5" borderId="7" xfId="1" applyNumberFormat="1" applyFont="1" applyFill="1" applyBorder="1" applyAlignment="1">
      <alignment horizontal="left" vertical="center" wrapText="1"/>
    </xf>
    <xf numFmtId="178" fontId="4" fillId="0" borderId="7" xfId="1" applyNumberFormat="1" applyFont="1" applyBorder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55" fontId="7" fillId="0" borderId="13" xfId="1" applyNumberFormat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20" fillId="6" borderId="13" xfId="1" applyFont="1" applyFill="1" applyBorder="1" applyAlignment="1">
      <alignment vertical="center" wrapText="1"/>
    </xf>
    <xf numFmtId="178" fontId="22" fillId="0" borderId="9" xfId="2" applyNumberFormat="1" applyFont="1" applyFill="1" applyBorder="1" applyAlignment="1">
      <alignment horizontal="left" vertical="top" wrapText="1"/>
    </xf>
    <xf numFmtId="178" fontId="22" fillId="0" borderId="10" xfId="2" applyNumberFormat="1" applyFont="1" applyFill="1" applyBorder="1" applyAlignment="1">
      <alignment horizontal="left" vertical="top" wrapText="1"/>
    </xf>
    <xf numFmtId="178" fontId="22" fillId="0" borderId="11" xfId="2" applyNumberFormat="1" applyFont="1" applyFill="1" applyBorder="1" applyAlignment="1">
      <alignment horizontal="left" vertical="top" wrapText="1"/>
    </xf>
    <xf numFmtId="178" fontId="22" fillId="0" borderId="12" xfId="2" applyNumberFormat="1" applyFont="1" applyFill="1" applyBorder="1" applyAlignment="1">
      <alignment horizontal="left" vertical="top" wrapText="1"/>
    </xf>
    <xf numFmtId="178" fontId="22" fillId="0" borderId="13" xfId="2" applyNumberFormat="1" applyFont="1" applyFill="1" applyBorder="1" applyAlignment="1">
      <alignment horizontal="left" vertical="top" wrapText="1"/>
    </xf>
    <xf numFmtId="178" fontId="22" fillId="0" borderId="14" xfId="2" applyNumberFormat="1" applyFont="1" applyFill="1" applyBorder="1" applyAlignment="1">
      <alignment horizontal="left" vertical="top" wrapText="1"/>
    </xf>
    <xf numFmtId="176" fontId="7" fillId="0" borderId="0" xfId="1" applyNumberFormat="1" applyFont="1" applyAlignment="1">
      <alignment horizontal="left" vertical="center"/>
    </xf>
    <xf numFmtId="178" fontId="9" fillId="0" borderId="9" xfId="2" applyNumberFormat="1" applyFont="1" applyFill="1" applyBorder="1" applyAlignment="1">
      <alignment horizontal="left" vertical="center" wrapText="1"/>
    </xf>
    <xf numFmtId="178" fontId="9" fillId="0" borderId="10" xfId="2" applyNumberFormat="1" applyFont="1" applyFill="1" applyBorder="1" applyAlignment="1">
      <alignment horizontal="left" vertical="center" wrapText="1"/>
    </xf>
    <xf numFmtId="178" fontId="9" fillId="0" borderId="11" xfId="2" applyNumberFormat="1" applyFont="1" applyFill="1" applyBorder="1" applyAlignment="1">
      <alignment horizontal="left" vertical="center" wrapText="1"/>
    </xf>
    <xf numFmtId="0" fontId="15" fillId="0" borderId="12" xfId="2" applyFont="1" applyFill="1" applyBorder="1" applyAlignment="1">
      <alignment horizontal="left" vertical="top" wrapText="1"/>
    </xf>
    <xf numFmtId="0" fontId="15" fillId="0" borderId="13" xfId="2" applyFont="1" applyFill="1" applyBorder="1" applyAlignment="1">
      <alignment horizontal="left" vertical="top" wrapText="1"/>
    </xf>
    <xf numFmtId="0" fontId="15" fillId="0" borderId="14" xfId="2" applyFont="1" applyFill="1" applyBorder="1" applyAlignment="1">
      <alignment horizontal="left" vertical="top" wrapText="1"/>
    </xf>
    <xf numFmtId="0" fontId="19" fillId="4" borderId="0" xfId="1" applyFont="1" applyFill="1" applyAlignment="1">
      <alignment horizontal="center" vertical="center"/>
    </xf>
    <xf numFmtId="176" fontId="7" fillId="0" borderId="13" xfId="1" applyNumberFormat="1" applyFont="1" applyBorder="1" applyAlignment="1">
      <alignment horizontal="center" vertical="center"/>
    </xf>
    <xf numFmtId="0" fontId="26" fillId="4" borderId="0" xfId="1" applyFont="1" applyFill="1" applyAlignment="1">
      <alignment horizontal="center" vertical="center"/>
    </xf>
    <xf numFmtId="178" fontId="4" fillId="0" borderId="5" xfId="1" applyNumberFormat="1" applyFont="1" applyBorder="1" applyAlignment="1">
      <alignment horizontal="center" vertical="top" wrapText="1"/>
    </xf>
    <xf numFmtId="178" fontId="4" fillId="0" borderId="6" xfId="1" applyNumberFormat="1" applyFont="1" applyBorder="1" applyAlignment="1">
      <alignment horizontal="center" vertical="top" wrapText="1"/>
    </xf>
  </cellXfs>
  <cellStyles count="5">
    <cellStyle name="40% - Accent1 2" xfId="3" xr:uid="{407EB84B-9226-43AC-8380-5D833459E3BB}"/>
    <cellStyle name="Accent1 2" xfId="2" xr:uid="{20FA033C-2304-4CDD-95BD-A7701C16DED8}"/>
    <cellStyle name="Normal 2" xfId="1" xr:uid="{8A1CDABC-9392-4CAE-9945-895A1B0C0DBA}"/>
    <cellStyle name="ハイパーリンク" xfId="4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Spin" dx="16" fmlaLink="カレンダーの年" max="2999" min="1900" page="10" val="2025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g"/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1051560</xdr:colOff>
          <xdr:row>1</xdr:row>
          <xdr:rowOff>83820</xdr:rowOff>
        </xdr:from>
        <xdr:to>
          <xdr:col>11</xdr:col>
          <xdr:colOff>114300</xdr:colOff>
          <xdr:row>1</xdr:row>
          <xdr:rowOff>312420</xdr:rowOff>
        </xdr:to>
        <xdr:sp macro="" textlink="">
          <xdr:nvSpPr>
            <xdr:cNvPr id="1025" name="スピン ボタン 2" descr="スピン コントロールです。スピン ボタンを使用して、カレンダーの年を変更するか、セル L2 に適切な年を入力します。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31709</xdr:rowOff>
    </xdr:from>
    <xdr:to>
      <xdr:col>9</xdr:col>
      <xdr:colOff>1035035</xdr:colOff>
      <xdr:row>7</xdr:row>
      <xdr:rowOff>506429</xdr:rowOff>
    </xdr:to>
    <xdr:pic>
      <xdr:nvPicPr>
        <xdr:cNvPr id="2" name="図 1" descr="鍋に入った野菜と肉のシチュー。この写真を変更するには、写真を右クリックして、[図の変更] をクリックします。" title="2 月の画像 1">
          <a:extLst>
            <a:ext uri="{FF2B5EF4-FFF2-40B4-BE49-F238E27FC236}">
              <a16:creationId xmlns:a16="http://schemas.microsoft.com/office/drawing/2014/main" id="{BF8F9485-E687-4377-96B3-3D06F289D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9878" y="1372829"/>
          <a:ext cx="1849197" cy="1998720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336458</xdr:colOff>
      <xdr:row>7</xdr:row>
      <xdr:rowOff>635555</xdr:rowOff>
    </xdr:from>
    <xdr:to>
      <xdr:col>9</xdr:col>
      <xdr:colOff>1035035</xdr:colOff>
      <xdr:row>11</xdr:row>
      <xdr:rowOff>623170</xdr:rowOff>
    </xdr:to>
    <xdr:pic>
      <xdr:nvPicPr>
        <xdr:cNvPr id="3" name="図 2" descr="生しいたけ。この写真を変更するには、写真を右クリックして、[図の変更] をクリックします。" title="2 月の画像 2">
          <a:extLst>
            <a:ext uri="{FF2B5EF4-FFF2-40B4-BE49-F238E27FC236}">
              <a16:creationId xmlns:a16="http://schemas.microsoft.com/office/drawing/2014/main" id="{93FFE604-4C86-430F-A8D7-BB4311A59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9878" y="3500675"/>
          <a:ext cx="1849197" cy="199929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295275</xdr:colOff>
      <xdr:row>11</xdr:row>
      <xdr:rowOff>752475</xdr:rowOff>
    </xdr:from>
    <xdr:to>
      <xdr:col>9</xdr:col>
      <xdr:colOff>1043524</xdr:colOff>
      <xdr:row>15</xdr:row>
      <xdr:rowOff>813710</xdr:rowOff>
    </xdr:to>
    <xdr:sp macro="" textlink="">
      <xdr:nvSpPr>
        <xdr:cNvPr id="4" name="テキスト ボックス 3" descr="住所&#10;郵便番号、都道府県、市&#10;&#10;電話&#10;FAX&#10;電子メール&#10;Web" title="アドレス帳">
          <a:extLst>
            <a:ext uri="{FF2B5EF4-FFF2-40B4-BE49-F238E27FC236}">
              <a16:creationId xmlns:a16="http://schemas.microsoft.com/office/drawing/2014/main" id="{1475504F-855D-4E13-942B-E31618E006C2}"/>
            </a:ext>
          </a:extLst>
        </xdr:cNvPr>
        <xdr:cNvSpPr txBox="1"/>
      </xdr:nvSpPr>
      <xdr:spPr>
        <a:xfrm>
          <a:off x="8608695" y="5629275"/>
          <a:ext cx="1898869" cy="207291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rIns="7200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住所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郵便番号、都道府県、市区町村電話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555.123.0123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FAX: 555.123.0124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5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someone@microsoft.com www.example.microsoft. com</a:t>
          </a:r>
          <a:endParaRPr lang="en-US" sz="95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図 1" descr="スライス ラディッシュとナッツをトッピングしたサラダ。この写真を変更するには、写真を右クリックして、[図の変更] をクリックします。" title="3 月の画像 1">
          <a:extLst>
            <a:ext uri="{FF2B5EF4-FFF2-40B4-BE49-F238E27FC236}">
              <a16:creationId xmlns:a16="http://schemas.microsoft.com/office/drawing/2014/main" id="{04F2CAB4-2FFF-43C9-9B51-E424D507F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9878" y="1363304"/>
          <a:ext cx="1849197" cy="1998720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336458</xdr:colOff>
      <xdr:row>7</xdr:row>
      <xdr:rowOff>626030</xdr:rowOff>
    </xdr:from>
    <xdr:to>
      <xdr:col>9</xdr:col>
      <xdr:colOff>1035035</xdr:colOff>
      <xdr:row>11</xdr:row>
      <xdr:rowOff>613645</xdr:rowOff>
    </xdr:to>
    <xdr:pic>
      <xdr:nvPicPr>
        <xdr:cNvPr id="3" name="図 2" descr="大皿に盛った生のラディッシュ。この写真を変更するには、写真を右クリックして、[図の変更] をクリックします。" title="3 月の画像 2">
          <a:extLst>
            <a:ext uri="{FF2B5EF4-FFF2-40B4-BE49-F238E27FC236}">
              <a16:creationId xmlns:a16="http://schemas.microsoft.com/office/drawing/2014/main" id="{094283CE-92F0-42B1-B060-EF60F04AAD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9878" y="3491150"/>
          <a:ext cx="1849197" cy="199929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314325</xdr:colOff>
      <xdr:row>11</xdr:row>
      <xdr:rowOff>742950</xdr:rowOff>
    </xdr:from>
    <xdr:to>
      <xdr:col>9</xdr:col>
      <xdr:colOff>1062574</xdr:colOff>
      <xdr:row>15</xdr:row>
      <xdr:rowOff>804185</xdr:rowOff>
    </xdr:to>
    <xdr:sp macro="" textlink="">
      <xdr:nvSpPr>
        <xdr:cNvPr id="4" name="テキスト ボックス 3" descr="住所&#10;郵便番号、都道府県、市&#10;&#10;電話&#10;FAX&#10;電子メール&#10;Web" title="アドレス帳">
          <a:extLst>
            <a:ext uri="{FF2B5EF4-FFF2-40B4-BE49-F238E27FC236}">
              <a16:creationId xmlns:a16="http://schemas.microsoft.com/office/drawing/2014/main" id="{E83F804F-2A46-4A85-B4DE-911C65CC4896}"/>
            </a:ext>
          </a:extLst>
        </xdr:cNvPr>
        <xdr:cNvSpPr txBox="1"/>
      </xdr:nvSpPr>
      <xdr:spPr>
        <a:xfrm>
          <a:off x="8627745" y="5619750"/>
          <a:ext cx="1898869" cy="207291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rIns="7200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住所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郵便番号、都道府県、市区町村電話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555.123.0123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FAX: 555.123.0124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5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someone@microsoft.com www.example.microsoft. com</a:t>
          </a:r>
          <a:endParaRPr lang="en-US" sz="95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図 1" descr="扇形に切って重ねたアスパラガス キッシュ。この写真を変更するには、写真を右クリックして、[図の変更] をクリックします。" title="4 月の画像 1">
          <a:extLst>
            <a:ext uri="{FF2B5EF4-FFF2-40B4-BE49-F238E27FC236}">
              <a16:creationId xmlns:a16="http://schemas.microsoft.com/office/drawing/2014/main" id="{B975AFE5-716A-462D-826A-9749A9482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9878" y="1363304"/>
          <a:ext cx="1849197" cy="1998720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336458</xdr:colOff>
      <xdr:row>7</xdr:row>
      <xdr:rowOff>626030</xdr:rowOff>
    </xdr:from>
    <xdr:to>
      <xdr:col>9</xdr:col>
      <xdr:colOff>1035035</xdr:colOff>
      <xdr:row>11</xdr:row>
      <xdr:rowOff>613645</xdr:rowOff>
    </xdr:to>
    <xdr:pic>
      <xdr:nvPicPr>
        <xdr:cNvPr id="3" name="図 2" descr="生のアスパラガス。この写真を変更するには、写真を右クリックして、[図の変更] をクリックします。" title="4 月の画像 2">
          <a:extLst>
            <a:ext uri="{FF2B5EF4-FFF2-40B4-BE49-F238E27FC236}">
              <a16:creationId xmlns:a16="http://schemas.microsoft.com/office/drawing/2014/main" id="{441B4C2F-C1C4-48C4-B66B-F1E5CE46C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9878" y="3491150"/>
          <a:ext cx="1849197" cy="199929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295275</xdr:colOff>
      <xdr:row>11</xdr:row>
      <xdr:rowOff>790575</xdr:rowOff>
    </xdr:from>
    <xdr:to>
      <xdr:col>9</xdr:col>
      <xdr:colOff>1043524</xdr:colOff>
      <xdr:row>16</xdr:row>
      <xdr:rowOff>32660</xdr:rowOff>
    </xdr:to>
    <xdr:sp macro="" textlink="">
      <xdr:nvSpPr>
        <xdr:cNvPr id="4" name="テキスト ボックス 3" descr="住所&#10;郵便番号、都道府県、市&#10;&#10;電話&#10;FAX&#10;電子メール&#10;Web" title="アドレス帳">
          <a:extLst>
            <a:ext uri="{FF2B5EF4-FFF2-40B4-BE49-F238E27FC236}">
              <a16:creationId xmlns:a16="http://schemas.microsoft.com/office/drawing/2014/main" id="{630AFD9A-0AD0-4EC7-9F04-8B01B88FD67C}"/>
            </a:ext>
          </a:extLst>
        </xdr:cNvPr>
        <xdr:cNvSpPr txBox="1"/>
      </xdr:nvSpPr>
      <xdr:spPr>
        <a:xfrm>
          <a:off x="8608695" y="5667375"/>
          <a:ext cx="1898869" cy="206910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rIns="7200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住所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郵便番号、都道府県、市区町村電話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555.123.0123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FAX: 555.123.0124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5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someone@microsoft.com www.example.microsoft. com</a:t>
          </a:r>
          <a:endParaRPr lang="en-US" sz="95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1">
      <a:majorFont>
        <a:latin typeface="Georgia"/>
        <a:ea typeface=""/>
        <a:cs typeface=""/>
      </a:majorFont>
      <a:minorFont>
        <a:latin typeface="Cambria"/>
        <a:ea typeface=""/>
        <a:cs typeface="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EA692-7C35-4F0F-BF08-270C326178CD}">
  <sheetPr>
    <tabColor theme="0" tint="-0.499984740745262"/>
    <pageSetUpPr fitToPage="1"/>
  </sheetPr>
  <dimension ref="A1:R20"/>
  <sheetViews>
    <sheetView showGridLines="0" zoomScale="80" zoomScaleNormal="80" workbookViewId="0">
      <selection activeCell="G4" sqref="G4"/>
    </sheetView>
  </sheetViews>
  <sheetFormatPr defaultColWidth="6.7265625" defaultRowHeight="15"/>
  <cols>
    <col min="1" max="1" width="3.08984375" style="1" customWidth="1"/>
    <col min="2" max="9" width="13.7265625" style="1" customWidth="1"/>
    <col min="10" max="10" width="12.7265625" style="1" customWidth="1"/>
    <col min="11" max="11" width="12.453125" style="1" customWidth="1"/>
    <col min="12" max="12" width="11.7265625" style="1" customWidth="1"/>
    <col min="13" max="13" width="11.26953125" style="1" customWidth="1"/>
    <col min="14" max="16384" width="6.7265625" style="1"/>
  </cols>
  <sheetData>
    <row r="1" spans="1:18" ht="14.25" customHeight="1">
      <c r="K1" s="2" t="s">
        <v>0</v>
      </c>
    </row>
    <row r="2" spans="1:18" ht="30" customHeight="1">
      <c r="A2" s="3"/>
      <c r="B2" s="4"/>
      <c r="C2" s="4"/>
      <c r="D2" s="4"/>
      <c r="E2" s="4"/>
      <c r="F2" s="4"/>
      <c r="G2" s="4"/>
      <c r="H2" s="4"/>
      <c r="I2" s="4"/>
      <c r="J2" s="4"/>
      <c r="K2" s="5">
        <v>2025</v>
      </c>
    </row>
    <row r="3" spans="1:18" ht="62.25" customHeight="1">
      <c r="A3" s="3"/>
      <c r="B3" s="52" t="str">
        <f>UPPER(TEXT(DATE(カレンダーの年,1,1),"yyyy年m月"))</f>
        <v>2025年1月</v>
      </c>
      <c r="C3" s="52"/>
      <c r="D3" s="52"/>
      <c r="E3" s="52"/>
      <c r="F3" s="52"/>
    </row>
    <row r="4" spans="1:18" s="3" customFormat="1" ht="26.25" customHeight="1"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1"/>
      <c r="J4" s="1"/>
      <c r="L4" s="1"/>
      <c r="M4" s="9"/>
      <c r="Q4" s="1"/>
      <c r="R4" s="1"/>
    </row>
    <row r="5" spans="1:18" s="3" customFormat="1" ht="15" customHeight="1">
      <c r="B5" s="10" t="str">
        <f>IF(DAY(JanSun1)=1,"",IF(AND(YEAR(JanSun1+1)=カレンダーの年,MONTH(JanSun1+1)=1),JanSun1+1,""))</f>
        <v/>
      </c>
      <c r="C5" s="10" t="str">
        <f>IF(DAY(JanSun1)=1,"",IF(AND(YEAR(JanSun1+2)=カレンダーの年,MONTH(JanSun1+2)=1),JanSun1+2,""))</f>
        <v/>
      </c>
      <c r="D5" s="10">
        <f>IF(DAY(JanSun1)=1,"",IF(AND(YEAR(JanSun1+3)=カレンダーの年,MONTH(JanSun1+3)=1),JanSun1+3,""))</f>
        <v>45658</v>
      </c>
      <c r="E5" s="10">
        <f>IF(DAY(JanSun1)=1,"",IF(AND(YEAR(JanSun1+4)=カレンダーの年,MONTH(JanSun1+4)=1),JanSun1+4,""))</f>
        <v>45659</v>
      </c>
      <c r="F5" s="10">
        <f>IF(DAY(JanSun1)=1,"",IF(AND(YEAR(JanSun1+5)=カレンダーの年,MONTH(JanSun1+5)=1),JanSun1+5,""))</f>
        <v>45660</v>
      </c>
      <c r="G5" s="10">
        <f>IF(DAY(JanSun1)=1,"",IF(AND(YEAR(JanSun1+6)=カレンダーの年,MONTH(JanSun1+6)=1),JanSun1+6,""))</f>
        <v>45661</v>
      </c>
      <c r="H5" s="10">
        <f>IF(DAY(JanSun1)=1,IF(AND(YEAR(JanSun1)=カレンダーの年,MONTH(JanSun1)=1),JanSun1,""),IF(AND(YEAR(JanSun1+7)=カレンダーの年,MONTH(JanSun1+7)=1),JanSun1+7,""))</f>
        <v>45662</v>
      </c>
      <c r="I5" s="11"/>
      <c r="K5" s="1"/>
      <c r="L5" s="1"/>
      <c r="M5" s="1"/>
      <c r="Q5" s="12"/>
      <c r="R5" s="1"/>
    </row>
    <row r="6" spans="1:18" s="12" customFormat="1" ht="64.5" customHeight="1">
      <c r="A6" s="3"/>
      <c r="B6" s="13"/>
      <c r="C6" s="13"/>
      <c r="D6" s="13"/>
      <c r="E6" s="13"/>
      <c r="F6" s="13"/>
      <c r="G6" s="14"/>
      <c r="H6" s="14"/>
      <c r="I6" s="11"/>
    </row>
    <row r="7" spans="1:18" ht="15" customHeight="1">
      <c r="A7" s="3"/>
      <c r="B7" s="15">
        <f>IF(DAY(JanSun1)=1,IF(AND(YEAR(JanSun1+1)=カレンダーの年,MONTH(JanSun1+1)=1),JanSun1+1,""),IF(AND(YEAR(JanSun1+8)=カレンダーの年,MONTH(JanSun1+8)=1),JanSun1+8,""))</f>
        <v>45663</v>
      </c>
      <c r="C7" s="15">
        <f>IF(DAY(JanSun1)=1,IF(AND(YEAR(JanSun1+2)=カレンダーの年,MONTH(JanSun1+2)=1),JanSun1+2,""),IF(AND(YEAR(JanSun1+9)=カレンダーの年,MONTH(JanSun1+9)=1),JanSun1+9,""))</f>
        <v>45664</v>
      </c>
      <c r="D7" s="15">
        <f>IF(DAY(JanSun1)=1,IF(AND(YEAR(JanSun1+3)=カレンダーの年,MONTH(JanSun1+3)=1),JanSun1+3,""),IF(AND(YEAR(JanSun1+10)=カレンダーの年,MONTH(JanSun1+10)=1),JanSun1+10,""))</f>
        <v>45665</v>
      </c>
      <c r="E7" s="15">
        <f>IF(DAY(JanSun1)=1,IF(AND(YEAR(JanSun1+4)=カレンダーの年,MONTH(JanSun1+4)=1),JanSun1+4,""),IF(AND(YEAR(JanSun1+11)=カレンダーの年,MONTH(JanSun1+11)=1),JanSun1+11,""))</f>
        <v>45666</v>
      </c>
      <c r="F7" s="15">
        <f>IF(DAY(JanSun1)=1,IF(AND(YEAR(JanSun1+5)=カレンダーの年,MONTH(JanSun1+5)=1),JanSun1+5,""),IF(AND(YEAR(JanSun1+12)=カレンダーの年,MONTH(JanSun1+12)=1),JanSun1+12,""))</f>
        <v>45667</v>
      </c>
      <c r="G7" s="15">
        <f>IF(DAY(JanSun1)=1,IF(AND(YEAR(JanSun1+6)=カレンダーの年,MONTH(JanSun1+6)=1),JanSun1+6,""),IF(AND(YEAR(JanSun1+13)=カレンダーの年,MONTH(JanSun1+13)=1),JanSun1+13,""))</f>
        <v>45668</v>
      </c>
      <c r="H7" s="15">
        <f>IF(DAY(JanSun1)=1,IF(AND(YEAR(JanSun1+7)=カレンダーの年,MONTH(JanSun1+7)=1),JanSun1+7,""),IF(AND(YEAR(JanSun1+14)=カレンダーの年,MONTH(JanSun1+14)=1),JanSun1+14,""))</f>
        <v>45669</v>
      </c>
      <c r="I7" s="11"/>
    </row>
    <row r="8" spans="1:18" ht="64.5" customHeight="1">
      <c r="A8" s="3"/>
      <c r="B8" s="16"/>
      <c r="C8" s="16"/>
      <c r="D8" s="16"/>
      <c r="E8" s="16"/>
      <c r="F8" s="16"/>
      <c r="G8" s="17"/>
      <c r="H8" s="17"/>
      <c r="I8" s="11"/>
    </row>
    <row r="9" spans="1:18" ht="15" customHeight="1">
      <c r="A9" s="3"/>
      <c r="B9" s="18">
        <f>IF(DAY(JanSun1)=1,IF(AND(YEAR(JanSun1+8)=カレンダーの年,MONTH(JanSun1+8)=1),JanSun1+8,""),IF(AND(YEAR(JanSun1+15)=カレンダーの年,MONTH(JanSun1+15)=1),JanSun1+15,""))</f>
        <v>45670</v>
      </c>
      <c r="C9" s="18">
        <f>IF(DAY(JanSun1)=1,IF(AND(YEAR(JanSun1+9)=カレンダーの年,MONTH(JanSun1+9)=1),JanSun1+9,""),IF(AND(YEAR(JanSun1+16)=カレンダーの年,MONTH(JanSun1+16)=1),JanSun1+16,""))</f>
        <v>45671</v>
      </c>
      <c r="D9" s="18">
        <f>IF(DAY(JanSun1)=1,IF(AND(YEAR(JanSun1+10)=カレンダーの年,MONTH(JanSun1+10)=1),JanSun1+10,""),IF(AND(YEAR(JanSun1+17)=カレンダーの年,MONTH(JanSun1+17)=1),JanSun1+17,""))</f>
        <v>45672</v>
      </c>
      <c r="E9" s="18">
        <f>IF(DAY(JanSun1)=1,IF(AND(YEAR(JanSun1+11)=カレンダーの年,MONTH(JanSun1+11)=1),JanSun1+11,""),IF(AND(YEAR(JanSun1+18)=カレンダーの年,MONTH(JanSun1+18)=1),JanSun1+18,""))</f>
        <v>45673</v>
      </c>
      <c r="F9" s="18">
        <f>IF(DAY(JanSun1)=1,IF(AND(YEAR(JanSun1+12)=カレンダーの年,MONTH(JanSun1+12)=1),JanSun1+12,""),IF(AND(YEAR(JanSun1+19)=カレンダーの年,MONTH(JanSun1+19)=1),JanSun1+19,""))</f>
        <v>45674</v>
      </c>
      <c r="G9" s="18">
        <f>IF(DAY(JanSun1)=1,IF(AND(YEAR(JanSun1+13)=カレンダーの年,MONTH(JanSun1+13)=1),JanSun1+13,""),IF(AND(YEAR(JanSun1+20)=カレンダーの年,MONTH(JanSun1+20)=1),JanSun1+20,""))</f>
        <v>45675</v>
      </c>
      <c r="H9" s="18">
        <f>IF(DAY(JanSun1)=1,IF(AND(YEAR(JanSun1+14)=カレンダーの年,MONTH(JanSun1+14)=1),JanSun1+14,""),IF(AND(YEAR(JanSun1+21)=カレンダーの年,MONTH(JanSun1+21)=1),JanSun1+21,""))</f>
        <v>45676</v>
      </c>
      <c r="I9" s="11"/>
    </row>
    <row r="10" spans="1:18" ht="64.5" customHeight="1">
      <c r="A10" s="3"/>
      <c r="B10" s="13"/>
      <c r="C10" s="13"/>
      <c r="D10" s="13"/>
      <c r="E10" s="13"/>
      <c r="F10" s="13"/>
      <c r="G10" s="14"/>
      <c r="H10" s="14"/>
      <c r="I10" s="11"/>
    </row>
    <row r="11" spans="1:18" ht="15" customHeight="1">
      <c r="A11" s="3"/>
      <c r="B11" s="19">
        <f>IF(DAY(JanSun1)=1,IF(AND(YEAR(JanSun1+15)=カレンダーの年,MONTH(JanSun1+15)=1),JanSun1+15,""),IF(AND(YEAR(JanSun1+22)=カレンダーの年,MONTH(JanSun1+22)=1),JanSun1+22,""))</f>
        <v>45677</v>
      </c>
      <c r="C11" s="19">
        <f>IF(DAY(JanSun1)=1,IF(AND(YEAR(JanSun1+16)=カレンダーの年,MONTH(JanSun1+16)=1),JanSun1+16,""),IF(AND(YEAR(JanSun1+23)=カレンダーの年,MONTH(JanSun1+23)=1),JanSun1+23,""))</f>
        <v>45678</v>
      </c>
      <c r="D11" s="19">
        <f>IF(DAY(JanSun1)=1,IF(AND(YEAR(JanSun1+17)=カレンダーの年,MONTH(JanSun1+17)=1),JanSun1+17,""),IF(AND(YEAR(JanSun1+24)=カレンダーの年,MONTH(JanSun1+24)=1),JanSun1+24,""))</f>
        <v>45679</v>
      </c>
      <c r="E11" s="19">
        <f>IF(DAY(JanSun1)=1,IF(AND(YEAR(JanSun1+18)=カレンダーの年,MONTH(JanSun1+18)=1),JanSun1+18,""),IF(AND(YEAR(JanSun1+25)=カレンダーの年,MONTH(JanSun1+25)=1),JanSun1+25,""))</f>
        <v>45680</v>
      </c>
      <c r="F11" s="19">
        <f>IF(DAY(JanSun1)=1,IF(AND(YEAR(JanSun1+19)=カレンダーの年,MONTH(JanSun1+19)=1),JanSun1+19,""),IF(AND(YEAR(JanSun1+26)=カレンダーの年,MONTH(JanSun1+26)=1),JanSun1+26,""))</f>
        <v>45681</v>
      </c>
      <c r="G11" s="19">
        <f>IF(DAY(JanSun1)=1,IF(AND(YEAR(JanSun1+20)=カレンダーの年,MONTH(JanSun1+20)=1),JanSun1+20,""),IF(AND(YEAR(JanSun1+27)=カレンダーの年,MONTH(JanSun1+27)=1),JanSun1+27,""))</f>
        <v>45682</v>
      </c>
      <c r="H11" s="19">
        <f>IF(DAY(JanSun1)=1,IF(AND(YEAR(JanSun1+21)=カレンダーの年,MONTH(JanSun1+21)=1),JanSun1+21,""),IF(AND(YEAR(JanSun1+28)=カレンダーの年,MONTH(JanSun1+28)=1),JanSun1+28,""))</f>
        <v>45683</v>
      </c>
      <c r="I11" s="11"/>
    </row>
    <row r="12" spans="1:18" ht="64.5" customHeight="1">
      <c r="A12" s="3"/>
      <c r="B12" s="16"/>
      <c r="C12" s="16"/>
      <c r="D12" s="16"/>
      <c r="E12" s="16"/>
      <c r="F12" s="16"/>
      <c r="G12" s="17"/>
      <c r="H12" s="17"/>
      <c r="I12" s="11"/>
    </row>
    <row r="13" spans="1:18" ht="15" customHeight="1">
      <c r="A13" s="3"/>
      <c r="B13" s="18">
        <f>IF(DAY(JanSun1)=1,IF(AND(YEAR(JanSun1+22)=カレンダーの年,MONTH(JanSun1+22)=1),JanSun1+22,""),IF(AND(YEAR(JanSun1+29)=カレンダーの年,MONTH(JanSun1+29)=1),JanSun1+29,""))</f>
        <v>45684</v>
      </c>
      <c r="C13" s="18">
        <f>IF(DAY(JanSun1)=1,IF(AND(YEAR(JanSun1+23)=カレンダーの年,MONTH(JanSun1+23)=1),JanSun1+23,""),IF(AND(YEAR(JanSun1+30)=カレンダーの年,MONTH(JanSun1+30)=1),JanSun1+30,""))</f>
        <v>45685</v>
      </c>
      <c r="D13" s="18">
        <f>IF(DAY(JanSun1)=1,IF(AND(YEAR(JanSun1+24)=カレンダーの年,MONTH(JanSun1+24)=1),JanSun1+24,""),IF(AND(YEAR(JanSun1+31)=カレンダーの年,MONTH(JanSun1+31)=1),JanSun1+31,""))</f>
        <v>45686</v>
      </c>
      <c r="E13" s="18">
        <f>IF(DAY(JanSun1)=1,IF(AND(YEAR(JanSun1+25)=カレンダーの年,MONTH(JanSun1+25)=1),JanSun1+25,""),IF(AND(YEAR(JanSun1+32)=カレンダーの年,MONTH(JanSun1+32)=1),JanSun1+32,""))</f>
        <v>45687</v>
      </c>
      <c r="F13" s="18">
        <f>IF(DAY(JanSun1)=1,IF(AND(YEAR(JanSun1+26)=カレンダーの年,MONTH(JanSun1+26)=1),JanSun1+26,""),IF(AND(YEAR(JanSun1+33)=カレンダーの年,MONTH(JanSun1+33)=1),JanSun1+33,""))</f>
        <v>45688</v>
      </c>
      <c r="G13" s="18" t="str">
        <f>IF(DAY(JanSun1)=1,IF(AND(YEAR(JanSun1+27)=カレンダーの年,MONTH(JanSun1+27)=1),JanSun1+27,""),IF(AND(YEAR(JanSun1+34)=カレンダーの年,MONTH(JanSun1+34)=1),JanSun1+34,""))</f>
        <v/>
      </c>
      <c r="H13" s="18" t="str">
        <f>IF(DAY(JanSun1)=1,IF(AND(YEAR(JanSun1+28)=カレンダーの年,MONTH(JanSun1+28)=1),JanSun1+28,""),IF(AND(YEAR(JanSun1+35)=カレンダーの年,MONTH(JanSun1+35)=1),JanSun1+35,""))</f>
        <v/>
      </c>
      <c r="I13" s="11"/>
    </row>
    <row r="14" spans="1:18" ht="64.5" customHeight="1">
      <c r="A14" s="3"/>
      <c r="B14" s="13"/>
      <c r="C14" s="13"/>
      <c r="D14" s="13"/>
      <c r="E14" s="13"/>
      <c r="F14" s="13"/>
      <c r="G14" s="14"/>
      <c r="H14" s="14"/>
      <c r="I14" s="11"/>
    </row>
    <row r="15" spans="1:18" ht="15" customHeight="1">
      <c r="A15" s="3"/>
      <c r="B15" s="19" t="str">
        <f>IF(DAY(JanSun1)=1,IF(AND(YEAR(JanSun1+29)=カレンダーの年,MONTH(JanSun1+29)=1),JanSun1+29,""),IF(AND(YEAR(JanSun1+36)=カレンダーの年,MONTH(JanSun1+36)=1),JanSun1+36,""))</f>
        <v/>
      </c>
      <c r="C15" s="20" t="str">
        <f>IF(DAY(JanSun1)=1,IF(AND(YEAR(JanSun1+30)=カレンダーの年,MONTH(JanSun1+30)=1),JanSun1+30,""),IF(AND(YEAR(JanSun1+37)=カレンダーの年,MONTH(JanSun1+37)=1),JanSun1+37,""))</f>
        <v/>
      </c>
      <c r="D15" s="53" t="s">
        <v>8</v>
      </c>
      <c r="E15" s="54"/>
      <c r="F15" s="54"/>
      <c r="G15" s="54"/>
      <c r="H15" s="55"/>
      <c r="I15" s="11"/>
    </row>
    <row r="16" spans="1:18" ht="64.5" customHeight="1">
      <c r="A16" s="3"/>
      <c r="B16" s="16"/>
      <c r="C16" s="16"/>
      <c r="D16" s="56"/>
      <c r="E16" s="57"/>
      <c r="F16" s="57"/>
      <c r="G16" s="57"/>
      <c r="H16" s="58"/>
      <c r="I16" s="11"/>
    </row>
    <row r="17" spans="3:5" ht="17.25" customHeight="1"/>
    <row r="19" spans="3:5" ht="21" customHeight="1">
      <c r="C19" s="21"/>
      <c r="D19" s="22"/>
      <c r="E19" s="23"/>
    </row>
    <row r="20" spans="3:5" ht="19.5" customHeight="1"/>
  </sheetData>
  <mergeCells count="3">
    <mergeCell ref="B3:F3"/>
    <mergeCell ref="D15:H15"/>
    <mergeCell ref="D16:H16"/>
  </mergeCells>
  <phoneticPr fontId="3"/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スピン ボタン 2">
              <controlPr defaultSize="0" autoPict="0" altText="スピン コントロールです。スピン ボタンを使用して、カレンダーの年を変更するか、セル L2 に適切な年を入力します。">
                <anchor moveWithCells="1">
                  <from>
                    <xdr:col>10</xdr:col>
                    <xdr:colOff>1051560</xdr:colOff>
                    <xdr:row>1</xdr:row>
                    <xdr:rowOff>83820</xdr:rowOff>
                  </from>
                  <to>
                    <xdr:col>11</xdr:col>
                    <xdr:colOff>114300</xdr:colOff>
                    <xdr:row>1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1845D-68CC-4D1E-BC82-45B3AB91DF6C}">
  <sheetPr>
    <pageSetUpPr fitToPage="1"/>
  </sheetPr>
  <dimension ref="A1:P20"/>
  <sheetViews>
    <sheetView showGridLines="0" topLeftCell="A4" zoomScale="80" zoomScaleNormal="80" workbookViewId="0">
      <selection activeCell="G4" sqref="G4"/>
    </sheetView>
  </sheetViews>
  <sheetFormatPr defaultColWidth="6.7265625" defaultRowHeight="15"/>
  <cols>
    <col min="1" max="1" width="3.08984375" style="1" customWidth="1"/>
    <col min="2" max="7" width="13.7265625" style="1" customWidth="1"/>
    <col min="8" max="8" width="14.453125" style="1" customWidth="1"/>
    <col min="9" max="9" width="2.08984375" style="1" customWidth="1"/>
    <col min="10" max="10" width="11.7265625" style="1" customWidth="1"/>
    <col min="11" max="11" width="11.26953125" style="1" customWidth="1"/>
    <col min="12" max="16384" width="6.7265625" style="1"/>
  </cols>
  <sheetData>
    <row r="1" spans="1:16" ht="14.25" customHeight="1">
      <c r="A1" s="3"/>
      <c r="B1" s="61" t="s">
        <v>28</v>
      </c>
      <c r="C1" s="61"/>
      <c r="D1" s="61"/>
      <c r="E1" s="61"/>
      <c r="F1" s="61"/>
      <c r="G1" s="61"/>
      <c r="H1" s="61"/>
    </row>
    <row r="2" spans="1:16" ht="30" customHeight="1">
      <c r="A2" s="3"/>
      <c r="B2" s="61"/>
      <c r="C2" s="61"/>
      <c r="D2" s="61"/>
      <c r="E2" s="61"/>
      <c r="F2" s="61"/>
      <c r="G2" s="61"/>
      <c r="H2" s="61"/>
    </row>
    <row r="3" spans="1:16" ht="62.25" customHeight="1">
      <c r="A3" s="3"/>
      <c r="B3" s="60" t="str">
        <f>UPPER(TEXT(DATE(カレンダーの年,10,1),"yyyy年m月"))</f>
        <v>2025年10月</v>
      </c>
      <c r="C3" s="60"/>
      <c r="D3" s="60"/>
      <c r="E3" s="45" t="s">
        <v>11</v>
      </c>
      <c r="F3" s="45"/>
      <c r="G3" s="45"/>
      <c r="H3" s="45"/>
    </row>
    <row r="4" spans="1:16" s="3" customFormat="1" ht="26.25" customHeight="1"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J4" s="1"/>
      <c r="K4" s="9"/>
      <c r="O4" s="1"/>
      <c r="P4" s="1"/>
    </row>
    <row r="5" spans="1:16" s="3" customFormat="1" ht="15" customHeight="1">
      <c r="B5" s="10" t="str">
        <f>IF(DAY(OctSun1)=1,"",IF(AND(YEAR(OctSun1+1)=カレンダーの年,MONTH(OctSun1+1)=10),OctSun1+1,""))</f>
        <v/>
      </c>
      <c r="C5" s="10" t="str">
        <f>IF(DAY(OctSun1)=1,"",IF(AND(YEAR(OctSun1+2)=カレンダーの年,MONTH(OctSun1+2)=10),OctSun1+2,""))</f>
        <v/>
      </c>
      <c r="D5" s="10">
        <f>IF(DAY(OctSun1)=1,"",IF(AND(YEAR(OctSun1+3)=カレンダーの年,MONTH(OctSun1+3)=10),OctSun1+3,""))</f>
        <v>45931</v>
      </c>
      <c r="E5" s="10">
        <f>IF(DAY(OctSun1)=1,"",IF(AND(YEAR(OctSun1+4)=カレンダーの年,MONTH(OctSun1+4)=10),OctSun1+4,""))</f>
        <v>45932</v>
      </c>
      <c r="F5" s="10">
        <f>IF(DAY(OctSun1)=1,"",IF(AND(YEAR(OctSun1+5)=カレンダーの年,MONTH(OctSun1+5)=10),OctSun1+5,""))</f>
        <v>45933</v>
      </c>
      <c r="G5" s="10">
        <f>IF(DAY(OctSun1)=1,"",IF(AND(YEAR(OctSun1+6)=カレンダーの年,MONTH(OctSun1+6)=10),OctSun1+6,""))</f>
        <v>45934</v>
      </c>
      <c r="H5" s="10">
        <f>IF(DAY(OctSun1)=1,IF(AND(YEAR(OctSun1)=カレンダーの年,MONTH(OctSun1)=10),OctSun1,""),IF(AND(YEAR(OctSun1+7)=カレンダーの年,MONTH(OctSun1+7)=10),OctSun1+7,""))</f>
        <v>45935</v>
      </c>
      <c r="I5" s="1"/>
      <c r="J5" s="1"/>
      <c r="K5" s="1"/>
      <c r="O5" s="12"/>
      <c r="P5" s="1"/>
    </row>
    <row r="6" spans="1:16" s="12" customFormat="1" ht="64.5" customHeight="1">
      <c r="A6" s="3"/>
      <c r="B6" s="13"/>
      <c r="C6" s="13"/>
      <c r="D6" s="31" t="s">
        <v>22</v>
      </c>
      <c r="E6" s="31" t="s">
        <v>22</v>
      </c>
      <c r="F6" s="31" t="s">
        <v>22</v>
      </c>
      <c r="G6" s="27" t="s">
        <v>23</v>
      </c>
      <c r="H6" s="27" t="s">
        <v>32</v>
      </c>
    </row>
    <row r="7" spans="1:16" ht="15" customHeight="1">
      <c r="A7" s="3"/>
      <c r="B7" s="15">
        <f>IF(DAY(OctSun1)=1,IF(AND(YEAR(OctSun1+1)=カレンダーの年,MONTH(OctSun1+1)=10),OctSun1+1,""),IF(AND(YEAR(OctSun1+8)=カレンダーの年,MONTH(OctSun1+8)=10),OctSun1+8,""))</f>
        <v>45936</v>
      </c>
      <c r="C7" s="15">
        <f>IF(DAY(OctSun1)=1,IF(AND(YEAR(OctSun1+2)=カレンダーの年,MONTH(OctSun1+2)=10),OctSun1+2,""),IF(AND(YEAR(OctSun1+9)=カレンダーの年,MONTH(OctSun1+9)=10),OctSun1+9,""))</f>
        <v>45937</v>
      </c>
      <c r="D7" s="15">
        <f>IF(DAY(OctSun1)=1,IF(AND(YEAR(OctSun1+3)=カレンダーの年,MONTH(OctSun1+3)=10),OctSun1+3,""),IF(AND(YEAR(OctSun1+10)=カレンダーの年,MONTH(OctSun1+10)=10),OctSun1+10,""))</f>
        <v>45938</v>
      </c>
      <c r="E7" s="15">
        <f>IF(DAY(OctSun1)=1,IF(AND(YEAR(OctSun1+4)=カレンダーの年,MONTH(OctSun1+4)=10),OctSun1+4,""),IF(AND(YEAR(OctSun1+11)=カレンダーの年,MONTH(OctSun1+11)=10),OctSun1+11,""))</f>
        <v>45939</v>
      </c>
      <c r="F7" s="15">
        <f>IF(DAY(OctSun1)=1,IF(AND(YEAR(OctSun1+5)=カレンダーの年,MONTH(OctSun1+5)=10),OctSun1+5,""),IF(AND(YEAR(OctSun1+12)=カレンダーの年,MONTH(OctSun1+12)=10),OctSun1+12,""))</f>
        <v>45940</v>
      </c>
      <c r="G7" s="15">
        <f>IF(DAY(OctSun1)=1,IF(AND(YEAR(OctSun1+6)=カレンダーの年,MONTH(OctSun1+6)=10),OctSun1+6,""),IF(AND(YEAR(OctSun1+13)=カレンダーの年,MONTH(OctSun1+13)=10),OctSun1+13,""))</f>
        <v>45941</v>
      </c>
      <c r="H7" s="15">
        <f>IF(DAY(OctSun1)=1,IF(AND(YEAR(OctSun1+7)=カレンダーの年,MONTH(OctSun1+7)=10),OctSun1+7,""),IF(AND(YEAR(OctSun1+14)=カレンダーの年,MONTH(OctSun1+14)=10),OctSun1+14,""))</f>
        <v>45942</v>
      </c>
    </row>
    <row r="8" spans="1:16" ht="64.5" customHeight="1">
      <c r="A8" s="3"/>
      <c r="B8" s="28" t="s">
        <v>22</v>
      </c>
      <c r="C8" s="28" t="s">
        <v>33</v>
      </c>
      <c r="D8" s="28" t="s">
        <v>22</v>
      </c>
      <c r="E8" s="28" t="s">
        <v>22</v>
      </c>
      <c r="F8" s="28" t="s">
        <v>22</v>
      </c>
      <c r="G8" s="30" t="s">
        <v>23</v>
      </c>
      <c r="H8" s="30" t="s">
        <v>17</v>
      </c>
    </row>
    <row r="9" spans="1:16" ht="15" customHeight="1">
      <c r="A9" s="3"/>
      <c r="B9" s="18">
        <f>IF(DAY(OctSun1)=1,IF(AND(YEAR(OctSun1+8)=カレンダーの年,MONTH(OctSun1+8)=10),OctSun1+8,""),IF(AND(YEAR(OctSun1+15)=カレンダーの年,MONTH(OctSun1+15)=10),OctSun1+15,""))</f>
        <v>45943</v>
      </c>
      <c r="C9" s="18">
        <f>IF(DAY(OctSun1)=1,IF(AND(YEAR(OctSun1+9)=カレンダーの年,MONTH(OctSun1+9)=10),OctSun1+9,""),IF(AND(YEAR(OctSun1+16)=カレンダーの年,MONTH(OctSun1+16)=10),OctSun1+16,""))</f>
        <v>45944</v>
      </c>
      <c r="D9" s="18">
        <f>IF(DAY(OctSun1)=1,IF(AND(YEAR(OctSun1+10)=カレンダーの年,MONTH(OctSun1+10)=10),OctSun1+10,""),IF(AND(YEAR(OctSun1+17)=カレンダーの年,MONTH(OctSun1+17)=10),OctSun1+17,""))</f>
        <v>45945</v>
      </c>
      <c r="E9" s="18">
        <f>IF(DAY(OctSun1)=1,IF(AND(YEAR(OctSun1+11)=カレンダーの年,MONTH(OctSun1+11)=10),OctSun1+11,""),IF(AND(YEAR(OctSun1+18)=カレンダーの年,MONTH(OctSun1+18)=10),OctSun1+18,""))</f>
        <v>45946</v>
      </c>
      <c r="F9" s="18">
        <f>IF(DAY(OctSun1)=1,IF(AND(YEAR(OctSun1+12)=カレンダーの年,MONTH(OctSun1+12)=10),OctSun1+12,""),IF(AND(YEAR(OctSun1+19)=カレンダーの年,MONTH(OctSun1+19)=10),OctSun1+19,""))</f>
        <v>45947</v>
      </c>
      <c r="G9" s="18">
        <f>IF(DAY(OctSun1)=1,IF(AND(YEAR(OctSun1+13)=カレンダーの年,MONTH(OctSun1+13)=10),OctSun1+13,""),IF(AND(YEAR(OctSun1+20)=カレンダーの年,MONTH(OctSun1+20)=10),OctSun1+20,""))</f>
        <v>45948</v>
      </c>
      <c r="H9" s="18">
        <f>IF(DAY(OctSun1)=1,IF(AND(YEAR(OctSun1+14)=カレンダーの年,MONTH(OctSun1+14)=10),OctSun1+14,""),IF(AND(YEAR(OctSun1+21)=カレンダーの年,MONTH(OctSun1+21)=10),OctSun1+21,""))</f>
        <v>45949</v>
      </c>
    </row>
    <row r="10" spans="1:16" ht="64.5" customHeight="1">
      <c r="A10" s="3"/>
      <c r="B10" s="31" t="s">
        <v>18</v>
      </c>
      <c r="C10" s="31" t="s">
        <v>33</v>
      </c>
      <c r="D10" s="31" t="s">
        <v>22</v>
      </c>
      <c r="E10" s="31" t="s">
        <v>22</v>
      </c>
      <c r="F10" s="31" t="s">
        <v>22</v>
      </c>
      <c r="G10" s="27" t="s">
        <v>23</v>
      </c>
      <c r="H10" s="27" t="s">
        <v>32</v>
      </c>
    </row>
    <row r="11" spans="1:16" ht="15" customHeight="1">
      <c r="A11" s="3"/>
      <c r="B11" s="19">
        <f>IF(DAY(OctSun1)=1,IF(AND(YEAR(OctSun1+15)=カレンダーの年,MONTH(OctSun1+15)=10),OctSun1+15,""),IF(AND(YEAR(OctSun1+22)=カレンダーの年,MONTH(OctSun1+22)=10),OctSun1+22,""))</f>
        <v>45950</v>
      </c>
      <c r="C11" s="19">
        <f>IF(DAY(OctSun1)=1,IF(AND(YEAR(OctSun1+16)=カレンダーの年,MONTH(OctSun1+16)=10),OctSun1+16,""),IF(AND(YEAR(OctSun1+23)=カレンダーの年,MONTH(OctSun1+23)=10),OctSun1+23,""))</f>
        <v>45951</v>
      </c>
      <c r="D11" s="19">
        <f>IF(DAY(OctSun1)=1,IF(AND(YEAR(OctSun1+17)=カレンダーの年,MONTH(OctSun1+17)=10),OctSun1+17,""),IF(AND(YEAR(OctSun1+24)=カレンダーの年,MONTH(OctSun1+24)=10),OctSun1+24,""))</f>
        <v>45952</v>
      </c>
      <c r="E11" s="19">
        <f>IF(DAY(OctSun1)=1,IF(AND(YEAR(OctSun1+18)=カレンダーの年,MONTH(OctSun1+18)=10),OctSun1+18,""),IF(AND(YEAR(OctSun1+25)=カレンダーの年,MONTH(OctSun1+25)=10),OctSun1+25,""))</f>
        <v>45953</v>
      </c>
      <c r="F11" s="19">
        <f>IF(DAY(OctSun1)=1,IF(AND(YEAR(OctSun1+19)=カレンダーの年,MONTH(OctSun1+19)=10),OctSun1+19,""),IF(AND(YEAR(OctSun1+26)=カレンダーの年,MONTH(OctSun1+26)=10),OctSun1+26,""))</f>
        <v>45954</v>
      </c>
      <c r="G11" s="19">
        <f>IF(DAY(OctSun1)=1,IF(AND(YEAR(OctSun1+20)=カレンダーの年,MONTH(OctSun1+20)=10),OctSun1+20,""),IF(AND(YEAR(OctSun1+27)=カレンダーの年,MONTH(OctSun1+27)=10),OctSun1+27,""))</f>
        <v>45955</v>
      </c>
      <c r="H11" s="19">
        <f>IF(DAY(OctSun1)=1,IF(AND(YEAR(OctSun1+21)=カレンダーの年,MONTH(OctSun1+21)=10),OctSun1+21,""),IF(AND(YEAR(OctSun1+28)=カレンダーの年,MONTH(OctSun1+28)=10),OctSun1+28,""))</f>
        <v>45956</v>
      </c>
    </row>
    <row r="12" spans="1:16" ht="64.5" customHeight="1">
      <c r="A12" s="3"/>
      <c r="B12" s="28" t="s">
        <v>15</v>
      </c>
      <c r="C12" s="28" t="s">
        <v>33</v>
      </c>
      <c r="D12" s="28" t="s">
        <v>22</v>
      </c>
      <c r="E12" s="28" t="s">
        <v>22</v>
      </c>
      <c r="F12" s="28" t="s">
        <v>22</v>
      </c>
      <c r="G12" s="30" t="s">
        <v>23</v>
      </c>
      <c r="H12" s="30" t="s">
        <v>32</v>
      </c>
    </row>
    <row r="13" spans="1:16" ht="15" customHeight="1">
      <c r="A13" s="3"/>
      <c r="B13" s="18">
        <f>IF(DAY(OctSun1)=1,IF(AND(YEAR(OctSun1+22)=カレンダーの年,MONTH(OctSun1+22)=10),OctSun1+22,""),IF(AND(YEAR(OctSun1+29)=カレンダーの年,MONTH(OctSun1+29)=10),OctSun1+29,""))</f>
        <v>45957</v>
      </c>
      <c r="C13" s="18">
        <f>IF(DAY(OctSun1)=1,IF(AND(YEAR(OctSun1+23)=カレンダーの年,MONTH(OctSun1+23)=10),OctSun1+23,""),IF(AND(YEAR(OctSun1+30)=カレンダーの年,MONTH(OctSun1+30)=10),OctSun1+30,""))</f>
        <v>45958</v>
      </c>
      <c r="D13" s="18">
        <f>IF(DAY(OctSun1)=1,IF(AND(YEAR(OctSun1+24)=カレンダーの年,MONTH(OctSun1+24)=10),OctSun1+24,""),IF(AND(YEAR(OctSun1+31)=カレンダーの年,MONTH(OctSun1+31)=10),OctSun1+31,""))</f>
        <v>45959</v>
      </c>
      <c r="E13" s="18">
        <f>IF(DAY(OctSun1)=1,IF(AND(YEAR(OctSun1+25)=カレンダーの年,MONTH(OctSun1+25)=10),OctSun1+25,""),IF(AND(YEAR(OctSun1+32)=カレンダーの年,MONTH(OctSun1+32)=10),OctSun1+32,""))</f>
        <v>45960</v>
      </c>
      <c r="F13" s="18">
        <f>IF(DAY(OctSun1)=1,IF(AND(YEAR(OctSun1+26)=カレンダーの年,MONTH(OctSun1+26)=10),OctSun1+26,""),IF(AND(YEAR(OctSun1+33)=カレンダーの年,MONTH(OctSun1+33)=10),OctSun1+33,""))</f>
        <v>45961</v>
      </c>
      <c r="G13" s="18" t="str">
        <f>IF(DAY(OctSun1)=1,IF(AND(YEAR(OctSun1+27)=カレンダーの年,MONTH(OctSun1+27)=10),OctSun1+27,""),IF(AND(YEAR(OctSun1+34)=カレンダーの年,MONTH(OctSun1+34)=10),OctSun1+34,""))</f>
        <v/>
      </c>
      <c r="H13" s="18" t="str">
        <f>IF(DAY(OctSun1)=1,IF(AND(YEAR(OctSun1+28)=カレンダーの年,MONTH(OctSun1+28)=10),OctSun1+28,""),IF(AND(YEAR(OctSun1+35)=カレンダーの年,MONTH(OctSun1+35)=10),OctSun1+35,""))</f>
        <v/>
      </c>
    </row>
    <row r="14" spans="1:16" ht="64.5" customHeight="1">
      <c r="A14" s="3"/>
      <c r="B14" s="31" t="s">
        <v>22</v>
      </c>
      <c r="C14" s="31" t="s">
        <v>34</v>
      </c>
      <c r="D14" s="31" t="s">
        <v>35</v>
      </c>
      <c r="E14" s="31" t="s">
        <v>35</v>
      </c>
      <c r="F14" s="31" t="s">
        <v>35</v>
      </c>
      <c r="G14" s="14"/>
      <c r="H14" s="14"/>
    </row>
    <row r="15" spans="1:16" ht="15" customHeight="1">
      <c r="A15" s="3"/>
      <c r="B15" s="19" t="str">
        <f>IF(DAY(OctSun1)=1,IF(AND(YEAR(OctSun1+29)=カレンダーの年,MONTH(OctSun1+29)=10),OctSun1+29,""),IF(AND(YEAR(OctSun1+36)=カレンダーの年,MONTH(OctSun1+36)=10),OctSun1+36,""))</f>
        <v/>
      </c>
      <c r="C15" s="62" t="str">
        <f>IF(DAY(OctSun1)=1,IF(AND(YEAR(OctSun1+30)=カレンダーの年,MONTH(OctSun1+30)=10),OctSun1+30,""),IF(AND(YEAR(OctSun1+37)=カレンダーの年,MONTH(OctSun1+37)=10),OctSun1+37,""))</f>
        <v/>
      </c>
      <c r="D15" s="46" t="s">
        <v>31</v>
      </c>
      <c r="E15" s="47"/>
      <c r="F15" s="47"/>
      <c r="G15" s="47"/>
      <c r="H15" s="48"/>
    </row>
    <row r="16" spans="1:16" ht="104.4" customHeight="1">
      <c r="A16" s="3"/>
      <c r="B16" s="28"/>
      <c r="C16" s="63"/>
      <c r="D16" s="49"/>
      <c r="E16" s="50"/>
      <c r="F16" s="50"/>
      <c r="G16" s="50"/>
      <c r="H16" s="51"/>
    </row>
    <row r="17" spans="3:5" ht="17.25" customHeight="1"/>
    <row r="19" spans="3:5" ht="21" customHeight="1">
      <c r="C19" s="21"/>
      <c r="D19" s="22"/>
      <c r="E19" s="23"/>
    </row>
    <row r="20" spans="3:5" ht="19.5" customHeight="1"/>
  </sheetData>
  <mergeCells count="5">
    <mergeCell ref="B1:H2"/>
    <mergeCell ref="B3:D3"/>
    <mergeCell ref="E3:H3"/>
    <mergeCell ref="C15:C16"/>
    <mergeCell ref="D15:H16"/>
  </mergeCells>
  <phoneticPr fontId="10"/>
  <printOptions horizontalCentered="1" verticalCentered="1"/>
  <pageMargins left="0.2" right="0.2" top="0.25" bottom="0.25" header="0" footer="0"/>
  <pageSetup scale="88" orientation="landscape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63482-D22F-4C16-9576-B159CD8E21CA}">
  <sheetPr>
    <tabColor theme="0" tint="-0.499984740745262"/>
    <pageSetUpPr fitToPage="1"/>
  </sheetPr>
  <dimension ref="A1:R20"/>
  <sheetViews>
    <sheetView showGridLines="0" zoomScale="80" zoomScaleNormal="80" workbookViewId="0">
      <selection activeCell="G4" sqref="G4"/>
    </sheetView>
  </sheetViews>
  <sheetFormatPr defaultColWidth="6.7265625" defaultRowHeight="15"/>
  <cols>
    <col min="1" max="1" width="3.08984375" style="1" customWidth="1"/>
    <col min="2" max="9" width="13.7265625" style="1" customWidth="1"/>
    <col min="10" max="10" width="12.7265625" style="1" customWidth="1"/>
    <col min="11" max="11" width="2.08984375" style="1" customWidth="1"/>
    <col min="12" max="12" width="11.7265625" style="1" customWidth="1"/>
    <col min="13" max="13" width="11.26953125" style="1" customWidth="1"/>
    <col min="14" max="16384" width="6.7265625" style="1"/>
  </cols>
  <sheetData>
    <row r="1" spans="1:18" ht="14.25" customHeight="1">
      <c r="A1" s="3"/>
      <c r="B1" s="61" t="s">
        <v>28</v>
      </c>
      <c r="C1" s="61"/>
      <c r="D1" s="61"/>
      <c r="E1" s="61"/>
      <c r="F1" s="61"/>
      <c r="G1" s="61"/>
      <c r="H1" s="61"/>
    </row>
    <row r="2" spans="1:18" ht="30" customHeight="1">
      <c r="A2" s="3"/>
      <c r="B2" s="61"/>
      <c r="C2" s="61"/>
      <c r="D2" s="61"/>
      <c r="E2" s="61"/>
      <c r="F2" s="61"/>
      <c r="G2" s="61"/>
      <c r="H2" s="61"/>
    </row>
    <row r="3" spans="1:18" ht="62.25" customHeight="1">
      <c r="A3" s="3"/>
      <c r="B3" s="60" t="str">
        <f>UPPER(TEXT(DATE(カレンダーの年,11,1),"yyyy年m月"))</f>
        <v>2025年11月</v>
      </c>
      <c r="C3" s="60"/>
      <c r="D3" s="60"/>
      <c r="E3" s="45" t="s">
        <v>11</v>
      </c>
      <c r="F3" s="45"/>
      <c r="G3" s="45"/>
      <c r="H3" s="45"/>
    </row>
    <row r="4" spans="1:18" s="3" customFormat="1" ht="26.25" customHeight="1"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1"/>
      <c r="J4" s="1"/>
      <c r="L4" s="1"/>
      <c r="M4" s="9"/>
      <c r="Q4" s="1"/>
      <c r="R4" s="1"/>
    </row>
    <row r="5" spans="1:18" s="3" customFormat="1" ht="15" customHeight="1">
      <c r="B5" s="10" t="str">
        <f>IF(DAY(NovSun1)=1,"",IF(AND(YEAR(NovSun1+1)=カレンダーの年,MONTH(NovSun1+1)=11),NovSun1+1,""))</f>
        <v/>
      </c>
      <c r="C5" s="10" t="str">
        <f>IF(DAY(NovSun1)=1,"",IF(AND(YEAR(NovSun1+2)=カレンダーの年,MONTH(NovSun1+2)=11),NovSun1+2,""))</f>
        <v/>
      </c>
      <c r="D5" s="10" t="str">
        <f>IF(DAY(NovSun1)=1,"",IF(AND(YEAR(NovSun1+3)=カレンダーの年,MONTH(NovSun1+3)=11),NovSun1+3,""))</f>
        <v/>
      </c>
      <c r="E5" s="10" t="str">
        <f>IF(DAY(NovSun1)=1,"",IF(AND(YEAR(NovSun1+4)=カレンダーの年,MONTH(NovSun1+4)=11),NovSun1+4,""))</f>
        <v/>
      </c>
      <c r="F5" s="10" t="str">
        <f>IF(DAY(NovSun1)=1,"",IF(AND(YEAR(NovSun1+5)=カレンダーの年,MONTH(NovSun1+5)=11),NovSun1+5,""))</f>
        <v/>
      </c>
      <c r="G5" s="10">
        <f>IF(DAY(NovSun1)=1,"",IF(AND(YEAR(NovSun1+6)=カレンダーの年,MONTH(NovSun1+6)=11),NovSun1+6,""))</f>
        <v>45962</v>
      </c>
      <c r="H5" s="10">
        <f>IF(DAY(NovSun1)=1,IF(AND(YEAR(NovSun1)=カレンダーの年,MONTH(NovSun1)=11),NovSun1,""),IF(AND(YEAR(NovSun1+7)=カレンダーの年,MONTH(NovSun1+7)=11),NovSun1+7,""))</f>
        <v>45963</v>
      </c>
      <c r="I5" s="11"/>
      <c r="K5" s="1"/>
      <c r="L5" s="1"/>
      <c r="M5" s="1"/>
      <c r="Q5" s="12"/>
      <c r="R5" s="1"/>
    </row>
    <row r="6" spans="1:18" s="12" customFormat="1" ht="64.5" customHeight="1">
      <c r="A6" s="3"/>
      <c r="B6" s="13"/>
      <c r="C6" s="13"/>
      <c r="D6" s="13"/>
      <c r="E6" s="13"/>
      <c r="F6" s="13"/>
      <c r="G6" s="31" t="s">
        <v>35</v>
      </c>
      <c r="H6" s="31" t="s">
        <v>35</v>
      </c>
      <c r="I6" s="11"/>
    </row>
    <row r="7" spans="1:18" ht="15" customHeight="1">
      <c r="A7" s="3"/>
      <c r="B7" s="15">
        <f>IF(DAY(NovSun1)=1,IF(AND(YEAR(NovSun1+1)=カレンダーの年,MONTH(NovSun1+1)=11),NovSun1+1,""),IF(AND(YEAR(NovSun1+8)=カレンダーの年,MONTH(NovSun1+8)=11),NovSun1+8,""))</f>
        <v>45964</v>
      </c>
      <c r="C7" s="15">
        <f>IF(DAY(NovSun1)=1,IF(AND(YEAR(NovSun1+2)=カレンダーの年,MONTH(NovSun1+2)=11),NovSun1+2,""),IF(AND(YEAR(NovSun1+9)=カレンダーの年,MONTH(NovSun1+9)=11),NovSun1+9,""))</f>
        <v>45965</v>
      </c>
      <c r="D7" s="15">
        <f>IF(DAY(NovSun1)=1,IF(AND(YEAR(NovSun1+3)=カレンダーの年,MONTH(NovSun1+3)=11),NovSun1+3,""),IF(AND(YEAR(NovSun1+10)=カレンダーの年,MONTH(NovSun1+10)=11),NovSun1+10,""))</f>
        <v>45966</v>
      </c>
      <c r="E7" s="15">
        <f>IF(DAY(NovSun1)=1,IF(AND(YEAR(NovSun1+4)=カレンダーの年,MONTH(NovSun1+4)=11),NovSun1+4,""),IF(AND(YEAR(NovSun1+11)=カレンダーの年,MONTH(NovSun1+11)=11),NovSun1+11,""))</f>
        <v>45967</v>
      </c>
      <c r="F7" s="15">
        <f>IF(DAY(NovSun1)=1,IF(AND(YEAR(NovSun1+5)=カレンダーの年,MONTH(NovSun1+5)=11),NovSun1+5,""),IF(AND(YEAR(NovSun1+12)=カレンダーの年,MONTH(NovSun1+12)=11),NovSun1+12,""))</f>
        <v>45968</v>
      </c>
      <c r="G7" s="15">
        <f>IF(DAY(NovSun1)=1,IF(AND(YEAR(NovSun1+6)=カレンダーの年,MONTH(NovSun1+6)=11),NovSun1+6,""),IF(AND(YEAR(NovSun1+13)=カレンダーの年,MONTH(NovSun1+13)=11),NovSun1+13,""))</f>
        <v>45969</v>
      </c>
      <c r="H7" s="15">
        <f>IF(DAY(NovSun1)=1,IF(AND(YEAR(NovSun1+7)=カレンダーの年,MONTH(NovSun1+7)=11),NovSun1+7,""),IF(AND(YEAR(NovSun1+14)=カレンダーの年,MONTH(NovSun1+14)=11),NovSun1+14,""))</f>
        <v>45970</v>
      </c>
      <c r="I7" s="11"/>
    </row>
    <row r="8" spans="1:18" ht="64.5" customHeight="1">
      <c r="A8" s="3"/>
      <c r="B8" s="28" t="s">
        <v>36</v>
      </c>
      <c r="C8" s="28" t="s">
        <v>33</v>
      </c>
      <c r="D8" s="28" t="s">
        <v>22</v>
      </c>
      <c r="E8" s="28" t="s">
        <v>22</v>
      </c>
      <c r="F8" s="28" t="s">
        <v>22</v>
      </c>
      <c r="G8" s="30" t="s">
        <v>12</v>
      </c>
      <c r="H8" s="30" t="s">
        <v>20</v>
      </c>
      <c r="I8" s="11"/>
    </row>
    <row r="9" spans="1:18" ht="15" customHeight="1">
      <c r="A9" s="3"/>
      <c r="B9" s="18">
        <f>IF(DAY(NovSun1)=1,IF(AND(YEAR(NovSun1+8)=カレンダーの年,MONTH(NovSun1+8)=11),NovSun1+8,""),IF(AND(YEAR(NovSun1+15)=カレンダーの年,MONTH(NovSun1+15)=11),NovSun1+15,""))</f>
        <v>45971</v>
      </c>
      <c r="C9" s="40">
        <f>IF(DAY(NovSun1)=1,IF(AND(YEAR(NovSun1+9)=カレンダーの年,MONTH(NovSun1+9)=11),NovSun1+9,""),IF(AND(YEAR(NovSun1+16)=カレンダーの年,MONTH(NovSun1+16)=11),NovSun1+16,""))</f>
        <v>45972</v>
      </c>
      <c r="D9" s="18">
        <f>IF(DAY(NovSun1)=1,IF(AND(YEAR(NovSun1+10)=カレンダーの年,MONTH(NovSun1+10)=11),NovSun1+10,""),IF(AND(YEAR(NovSun1+17)=カレンダーの年,MONTH(NovSun1+17)=11),NovSun1+17,""))</f>
        <v>45973</v>
      </c>
      <c r="E9" s="18">
        <f>IF(DAY(NovSun1)=1,IF(AND(YEAR(NovSun1+11)=カレンダーの年,MONTH(NovSun1+11)=11),NovSun1+11,""),IF(AND(YEAR(NovSun1+18)=カレンダーの年,MONTH(NovSun1+18)=11),NovSun1+18,""))</f>
        <v>45974</v>
      </c>
      <c r="F9" s="18">
        <f>IF(DAY(NovSun1)=1,IF(AND(YEAR(NovSun1+12)=カレンダーの年,MONTH(NovSun1+12)=11),NovSun1+12,""),IF(AND(YEAR(NovSun1+19)=カレンダーの年,MONTH(NovSun1+19)=11),NovSun1+19,""))</f>
        <v>45975</v>
      </c>
      <c r="G9" s="18">
        <f>IF(DAY(NovSun1)=1,IF(AND(YEAR(NovSun1+13)=カレンダーの年,MONTH(NovSun1+13)=11),NovSun1+13,""),IF(AND(YEAR(NovSun1+20)=カレンダーの年,MONTH(NovSun1+20)=11),NovSun1+20,""))</f>
        <v>45976</v>
      </c>
      <c r="H9" s="18">
        <f>IF(DAY(NovSun1)=1,IF(AND(YEAR(NovSun1+14)=カレンダーの年,MONTH(NovSun1+14)=11),NovSun1+14,""),IF(AND(YEAR(NovSun1+21)=カレンダーの年,MONTH(NovSun1+21)=11),NovSun1+21,""))</f>
        <v>45977</v>
      </c>
      <c r="I9" s="11"/>
    </row>
    <row r="10" spans="1:18" ht="64.5" customHeight="1">
      <c r="A10" s="3"/>
      <c r="B10" s="31" t="s">
        <v>22</v>
      </c>
      <c r="C10" s="31" t="s">
        <v>26</v>
      </c>
      <c r="D10" s="31" t="s">
        <v>22</v>
      </c>
      <c r="E10" s="31" t="s">
        <v>22</v>
      </c>
      <c r="F10" s="31" t="s">
        <v>22</v>
      </c>
      <c r="G10" s="27" t="s">
        <v>23</v>
      </c>
      <c r="H10" s="27" t="s">
        <v>20</v>
      </c>
      <c r="I10" s="11"/>
    </row>
    <row r="11" spans="1:18" ht="15" customHeight="1">
      <c r="A11" s="3"/>
      <c r="B11" s="19">
        <f>IF(DAY(NovSun1)=1,IF(AND(YEAR(NovSun1+15)=カレンダーの年,MONTH(NovSun1+15)=11),NovSun1+15,""),IF(AND(YEAR(NovSun1+22)=カレンダーの年,MONTH(NovSun1+22)=11),NovSun1+22,""))</f>
        <v>45978</v>
      </c>
      <c r="C11" s="41">
        <f>IF(DAY(NovSun1)=1,IF(AND(YEAR(NovSun1+16)=カレンダーの年,MONTH(NovSun1+16)=11),NovSun1+16,""),IF(AND(YEAR(NovSun1+23)=カレンダーの年,MONTH(NovSun1+23)=11),NovSun1+23,""))</f>
        <v>45979</v>
      </c>
      <c r="D11" s="19">
        <f>IF(DAY(NovSun1)=1,IF(AND(YEAR(NovSun1+17)=カレンダーの年,MONTH(NovSun1+17)=11),NovSun1+17,""),IF(AND(YEAR(NovSun1+24)=カレンダーの年,MONTH(NovSun1+24)=11),NovSun1+24,""))</f>
        <v>45980</v>
      </c>
      <c r="E11" s="19">
        <f>IF(DAY(NovSun1)=1,IF(AND(YEAR(NovSun1+18)=カレンダーの年,MONTH(NovSun1+18)=11),NovSun1+18,""),IF(AND(YEAR(NovSun1+25)=カレンダーの年,MONTH(NovSun1+25)=11),NovSun1+25,""))</f>
        <v>45981</v>
      </c>
      <c r="F11" s="19">
        <f>IF(DAY(NovSun1)=1,IF(AND(YEAR(NovSun1+19)=カレンダーの年,MONTH(NovSun1+19)=11),NovSun1+19,""),IF(AND(YEAR(NovSun1+26)=カレンダーの年,MONTH(NovSun1+26)=11),NovSun1+26,""))</f>
        <v>45982</v>
      </c>
      <c r="G11" s="19">
        <f>IF(DAY(NovSun1)=1,IF(AND(YEAR(NovSun1+20)=カレンダーの年,MONTH(NovSun1+20)=11),NovSun1+20,""),IF(AND(YEAR(NovSun1+27)=カレンダーの年,MONTH(NovSun1+27)=11),NovSun1+27,""))</f>
        <v>45983</v>
      </c>
      <c r="H11" s="19">
        <f>IF(DAY(NovSun1)=1,IF(AND(YEAR(NovSun1+21)=カレンダーの年,MONTH(NovSun1+21)=11),NovSun1+21,""),IF(AND(YEAR(NovSun1+28)=カレンダーの年,MONTH(NovSun1+28)=11),NovSun1+28,""))</f>
        <v>45984</v>
      </c>
      <c r="I11" s="11"/>
    </row>
    <row r="12" spans="1:18" ht="64.5" customHeight="1">
      <c r="A12" s="3"/>
      <c r="B12" s="28" t="s">
        <v>22</v>
      </c>
      <c r="C12" s="28" t="s">
        <v>33</v>
      </c>
      <c r="D12" s="28" t="s">
        <v>22</v>
      </c>
      <c r="E12" s="28" t="s">
        <v>22</v>
      </c>
      <c r="F12" s="28" t="s">
        <v>22</v>
      </c>
      <c r="G12" s="30" t="s">
        <v>23</v>
      </c>
      <c r="H12" s="30" t="s">
        <v>20</v>
      </c>
      <c r="I12" s="11"/>
    </row>
    <row r="13" spans="1:18" ht="15" customHeight="1">
      <c r="A13" s="3"/>
      <c r="B13" s="18">
        <f>IF(DAY(NovSun1)=1,IF(AND(YEAR(NovSun1+22)=カレンダーの年,MONTH(NovSun1+22)=11),NovSun1+22,""),IF(AND(YEAR(NovSun1+29)=カレンダーの年,MONTH(NovSun1+29)=11),NovSun1+29,""))</f>
        <v>45985</v>
      </c>
      <c r="C13" s="40">
        <f>IF(DAY(NovSun1)=1,IF(AND(YEAR(NovSun1+23)=カレンダーの年,MONTH(NovSun1+23)=11),NovSun1+23,""),IF(AND(YEAR(NovSun1+30)=カレンダーの年,MONTH(NovSun1+30)=11),NovSun1+30,""))</f>
        <v>45986</v>
      </c>
      <c r="D13" s="18">
        <f>IF(DAY(NovSun1)=1,IF(AND(YEAR(NovSun1+24)=カレンダーの年,MONTH(NovSun1+24)=11),NovSun1+24,""),IF(AND(YEAR(NovSun1+31)=カレンダーの年,MONTH(NovSun1+31)=11),NovSun1+31,""))</f>
        <v>45987</v>
      </c>
      <c r="E13" s="18">
        <f>IF(DAY(NovSun1)=1,IF(AND(YEAR(NovSun1+25)=カレンダーの年,MONTH(NovSun1+25)=11),NovSun1+25,""),IF(AND(YEAR(NovSun1+32)=カレンダーの年,MONTH(NovSun1+32)=11),NovSun1+32,""))</f>
        <v>45988</v>
      </c>
      <c r="F13" s="18">
        <f>IF(DAY(NovSun1)=1,IF(AND(YEAR(NovSun1+26)=カレンダーの年,MONTH(NovSun1+26)=11),NovSun1+26,""),IF(AND(YEAR(NovSun1+33)=カレンダーの年,MONTH(NovSun1+33)=11),NovSun1+33,""))</f>
        <v>45989</v>
      </c>
      <c r="G13" s="18">
        <f>IF(DAY(NovSun1)=1,IF(AND(YEAR(NovSun1+27)=カレンダーの年,MONTH(NovSun1+27)=11),NovSun1+27,""),IF(AND(YEAR(NovSun1+34)=カレンダーの年,MONTH(NovSun1+34)=11),NovSun1+34,""))</f>
        <v>45990</v>
      </c>
      <c r="H13" s="18">
        <f>IF(DAY(NovSun1)=1,IF(AND(YEAR(NovSun1+28)=カレンダーの年,MONTH(NovSun1+28)=11),NovSun1+28,""),IF(AND(YEAR(NovSun1+35)=カレンダーの年,MONTH(NovSun1+35)=11),NovSun1+35,""))</f>
        <v>45991</v>
      </c>
      <c r="I13" s="11"/>
    </row>
    <row r="14" spans="1:18" ht="64.2" customHeight="1">
      <c r="A14" s="3"/>
      <c r="B14" s="31" t="s">
        <v>24</v>
      </c>
      <c r="C14" s="31" t="s">
        <v>26</v>
      </c>
      <c r="D14" s="31" t="s">
        <v>22</v>
      </c>
      <c r="E14" s="31" t="s">
        <v>22</v>
      </c>
      <c r="F14" s="31" t="s">
        <v>24</v>
      </c>
      <c r="G14" s="27" t="s">
        <v>23</v>
      </c>
      <c r="H14" s="27" t="s">
        <v>20</v>
      </c>
      <c r="I14" s="11"/>
    </row>
    <row r="15" spans="1:18" ht="15" customHeight="1">
      <c r="A15" s="3"/>
      <c r="B15" s="19" t="str">
        <f>IF(DAY(OctSun1)=1,IF(AND(YEAR(OctSun1+29)=カレンダーの年,MONTH(OctSun1+29)=10),OctSun1+29,""),IF(AND(YEAR(OctSun1+36)=カレンダーの年,MONTH(OctSun1+36)=10),OctSun1+36,""))</f>
        <v/>
      </c>
      <c r="C15" s="62" t="str">
        <f>IF(DAY(OctSun1)=1,IF(AND(YEAR(OctSun1+30)=カレンダーの年,MONTH(OctSun1+30)=10),OctSun1+30,""),IF(AND(YEAR(OctSun1+37)=カレンダーの年,MONTH(OctSun1+37)=10),OctSun1+37,""))</f>
        <v/>
      </c>
      <c r="D15" s="46" t="s">
        <v>31</v>
      </c>
      <c r="E15" s="47"/>
      <c r="F15" s="47"/>
      <c r="G15" s="47"/>
      <c r="H15" s="48"/>
    </row>
    <row r="16" spans="1:18" ht="104.4" customHeight="1">
      <c r="A16" s="3"/>
      <c r="B16" s="28"/>
      <c r="C16" s="63"/>
      <c r="D16" s="49"/>
      <c r="E16" s="50"/>
      <c r="F16" s="50"/>
      <c r="G16" s="50"/>
      <c r="H16" s="51"/>
    </row>
    <row r="17" spans="3:5" ht="17.25" customHeight="1"/>
    <row r="19" spans="3:5" ht="21" customHeight="1">
      <c r="C19" s="21"/>
      <c r="D19" s="22"/>
      <c r="E19" s="23"/>
    </row>
    <row r="20" spans="3:5" ht="19.5" customHeight="1"/>
  </sheetData>
  <mergeCells count="5">
    <mergeCell ref="B1:H2"/>
    <mergeCell ref="B3:D3"/>
    <mergeCell ref="E3:H3"/>
    <mergeCell ref="C15:C16"/>
    <mergeCell ref="D15:H16"/>
  </mergeCells>
  <phoneticPr fontId="10"/>
  <printOptions horizontalCentered="1" verticalCentered="1"/>
  <pageMargins left="0.2" right="0.2" top="0.25" bottom="0.25" header="0" footer="0"/>
  <pageSetup scale="88" orientation="landscape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C2A61-EEDA-47DC-9EA3-98D1FE129369}">
  <sheetPr>
    <tabColor theme="0" tint="-0.34998626667073579"/>
    <pageSetUpPr fitToPage="1"/>
  </sheetPr>
  <dimension ref="A1:P20"/>
  <sheetViews>
    <sheetView showGridLines="0" topLeftCell="A4" zoomScale="80" zoomScaleNormal="80" workbookViewId="0">
      <selection activeCell="G4" sqref="G4"/>
    </sheetView>
  </sheetViews>
  <sheetFormatPr defaultColWidth="6.7265625" defaultRowHeight="15"/>
  <cols>
    <col min="1" max="1" width="3.08984375" style="1" customWidth="1"/>
    <col min="2" max="8" width="14" style="1" customWidth="1"/>
    <col min="9" max="9" width="2.08984375" style="1" customWidth="1"/>
    <col min="10" max="10" width="11.7265625" style="1" customWidth="1"/>
    <col min="11" max="11" width="11.26953125" style="1" customWidth="1"/>
    <col min="12" max="16384" width="6.7265625" style="1"/>
  </cols>
  <sheetData>
    <row r="1" spans="1:16" ht="14.25" customHeight="1">
      <c r="A1" s="3"/>
      <c r="B1" s="61" t="s">
        <v>28</v>
      </c>
      <c r="C1" s="61"/>
      <c r="D1" s="61"/>
      <c r="E1" s="61"/>
      <c r="F1" s="61"/>
      <c r="G1" s="61"/>
      <c r="H1" s="61"/>
    </row>
    <row r="2" spans="1:16" ht="30" customHeight="1">
      <c r="A2" s="3"/>
      <c r="B2" s="61"/>
      <c r="C2" s="61"/>
      <c r="D2" s="61"/>
      <c r="E2" s="61"/>
      <c r="F2" s="61"/>
      <c r="G2" s="61"/>
      <c r="H2" s="61"/>
    </row>
    <row r="3" spans="1:16" ht="62.25" customHeight="1">
      <c r="A3" s="3"/>
      <c r="B3" s="60" t="str">
        <f>UPPER(TEXT(DATE(カレンダーの年,12,1),"yyyy年m月"))</f>
        <v>2025年12月</v>
      </c>
      <c r="C3" s="60"/>
      <c r="D3" s="60"/>
      <c r="E3" s="45" t="s">
        <v>11</v>
      </c>
      <c r="F3" s="45"/>
      <c r="G3" s="45"/>
      <c r="H3" s="45"/>
    </row>
    <row r="4" spans="1:16" s="3" customFormat="1" ht="26.25" customHeight="1"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J4" s="1"/>
      <c r="K4" s="9"/>
      <c r="O4" s="1"/>
      <c r="P4" s="1"/>
    </row>
    <row r="5" spans="1:16" s="3" customFormat="1" ht="15" customHeight="1">
      <c r="B5" s="10">
        <f>IF(DAY(DecSun1)=1,"",IF(AND(YEAR(DecSun1+1)=カレンダーの年,MONTH(DecSun1+1)=12),DecSun1+1,""))</f>
        <v>45992</v>
      </c>
      <c r="C5" s="10">
        <f>IF(DAY(DecSun1)=1,"",IF(AND(YEAR(DecSun1+2)=カレンダーの年,MONTH(DecSun1+2)=12),DecSun1+2,""))</f>
        <v>45993</v>
      </c>
      <c r="D5" s="10">
        <f>IF(DAY(DecSun1)=1,"",IF(AND(YEAR(DecSun1+3)=カレンダーの年,MONTH(DecSun1+3)=12),DecSun1+3,""))</f>
        <v>45994</v>
      </c>
      <c r="E5" s="10">
        <f>IF(DAY(DecSun1)=1,"",IF(AND(YEAR(DecSun1+4)=カレンダーの年,MONTH(DecSun1+4)=12),DecSun1+4,""))</f>
        <v>45995</v>
      </c>
      <c r="F5" s="10">
        <f>IF(DAY(DecSun1)=1,"",IF(AND(YEAR(DecSun1+5)=カレンダーの年,MONTH(DecSun1+5)=12),DecSun1+5,""))</f>
        <v>45996</v>
      </c>
      <c r="G5" s="10">
        <f>IF(DAY(DecSun1)=1,"",IF(AND(YEAR(DecSun1+6)=カレンダーの年,MONTH(DecSun1+6)=12),DecSun1+6,""))</f>
        <v>45997</v>
      </c>
      <c r="H5" s="10">
        <f>IF(DAY(DecSun1)=1,IF(AND(YEAR(DecSun1)=カレンダーの年,MONTH(DecSun1)=12),DecSun1,""),IF(AND(YEAR(DecSun1+7)=カレンダーの年,MONTH(DecSun1+7)=12),DecSun1+7,""))</f>
        <v>45998</v>
      </c>
      <c r="I5" s="1"/>
      <c r="J5" s="1"/>
      <c r="K5" s="1"/>
      <c r="O5" s="12"/>
      <c r="P5" s="1"/>
    </row>
    <row r="6" spans="1:16" s="12" customFormat="1" ht="64.5" customHeight="1">
      <c r="A6" s="3"/>
      <c r="B6" s="31" t="s">
        <v>18</v>
      </c>
      <c r="C6" s="31" t="s">
        <v>33</v>
      </c>
      <c r="D6" s="31" t="s">
        <v>15</v>
      </c>
      <c r="E6" s="31" t="s">
        <v>18</v>
      </c>
      <c r="F6" s="31" t="s">
        <v>18</v>
      </c>
      <c r="G6" s="27" t="s">
        <v>16</v>
      </c>
      <c r="H6" s="27" t="s">
        <v>37</v>
      </c>
    </row>
    <row r="7" spans="1:16" ht="15" customHeight="1">
      <c r="A7" s="3"/>
      <c r="B7" s="15">
        <f>IF(DAY(DecSun1)=1,IF(AND(YEAR(DecSun1+1)=カレンダーの年,MONTH(DecSun1+1)=12),DecSun1+1,""),IF(AND(YEAR(DecSun1+8)=カレンダーの年,MONTH(DecSun1+8)=12),DecSun1+8,""))</f>
        <v>45999</v>
      </c>
      <c r="C7" s="15">
        <f>IF(DAY(DecSun1)=1,IF(AND(YEAR(DecSun1+2)=カレンダーの年,MONTH(DecSun1+2)=12),DecSun1+2,""),IF(AND(YEAR(DecSun1+9)=カレンダーの年,MONTH(DecSun1+9)=12),DecSun1+9,""))</f>
        <v>46000</v>
      </c>
      <c r="D7" s="15">
        <f>IF(DAY(DecSun1)=1,IF(AND(YEAR(DecSun1+3)=カレンダーの年,MONTH(DecSun1+3)=12),DecSun1+3,""),IF(AND(YEAR(DecSun1+10)=カレンダーの年,MONTH(DecSun1+10)=12),DecSun1+10,""))</f>
        <v>46001</v>
      </c>
      <c r="E7" s="15">
        <f>IF(DAY(DecSun1)=1,IF(AND(YEAR(DecSun1+4)=カレンダーの年,MONTH(DecSun1+4)=12),DecSun1+4,""),IF(AND(YEAR(DecSun1+11)=カレンダーの年,MONTH(DecSun1+11)=12),DecSun1+11,""))</f>
        <v>46002</v>
      </c>
      <c r="F7" s="15">
        <f>IF(DAY(DecSun1)=1,IF(AND(YEAR(DecSun1+5)=カレンダーの年,MONTH(DecSun1+5)=12),DecSun1+5,""),IF(AND(YEAR(DecSun1+12)=カレンダーの年,MONTH(DecSun1+12)=12),DecSun1+12,""))</f>
        <v>46003</v>
      </c>
      <c r="G7" s="15">
        <f>IF(DAY(DecSun1)=1,IF(AND(YEAR(DecSun1+6)=カレンダーの年,MONTH(DecSun1+6)=12),DecSun1+6,""),IF(AND(YEAR(DecSun1+13)=カレンダーの年,MONTH(DecSun1+13)=12),DecSun1+13,""))</f>
        <v>46004</v>
      </c>
      <c r="H7" s="15">
        <f>IF(DAY(DecSun1)=1,IF(AND(YEAR(DecSun1+7)=カレンダーの年,MONTH(DecSun1+7)=12),DecSun1+7,""),IF(AND(YEAR(DecSun1+14)=カレンダーの年,MONTH(DecSun1+14)=12),DecSun1+14,""))</f>
        <v>46005</v>
      </c>
    </row>
    <row r="8" spans="1:16" ht="64.5" customHeight="1">
      <c r="A8" s="3"/>
      <c r="B8" s="28" t="s">
        <v>18</v>
      </c>
      <c r="C8" s="28" t="s">
        <v>26</v>
      </c>
      <c r="D8" s="28" t="s">
        <v>18</v>
      </c>
      <c r="E8" s="28" t="s">
        <v>18</v>
      </c>
      <c r="F8" s="28" t="s">
        <v>18</v>
      </c>
      <c r="G8" s="30" t="s">
        <v>23</v>
      </c>
      <c r="H8" s="30" t="s">
        <v>20</v>
      </c>
    </row>
    <row r="9" spans="1:16" ht="15" customHeight="1">
      <c r="A9" s="3"/>
      <c r="B9" s="18">
        <f>IF(DAY(DecSun1)=1,IF(AND(YEAR(DecSun1+8)=カレンダーの年,MONTH(DecSun1+8)=12),DecSun1+8,""),IF(AND(YEAR(DecSun1+15)=カレンダーの年,MONTH(DecSun1+15)=12),DecSun1+15,""))</f>
        <v>46006</v>
      </c>
      <c r="C9" s="18">
        <f>IF(DAY(DecSun1)=1,IF(AND(YEAR(DecSun1+9)=カレンダーの年,MONTH(DecSun1+9)=12),DecSun1+9,""),IF(AND(YEAR(DecSun1+16)=カレンダーの年,MONTH(DecSun1+16)=12),DecSun1+16,""))</f>
        <v>46007</v>
      </c>
      <c r="D9" s="18">
        <f>IF(DAY(DecSun1)=1,IF(AND(YEAR(DecSun1+10)=カレンダーの年,MONTH(DecSun1+10)=12),DecSun1+10,""),IF(AND(YEAR(DecSun1+17)=カレンダーの年,MONTH(DecSun1+17)=12),DecSun1+17,""))</f>
        <v>46008</v>
      </c>
      <c r="E9" s="18">
        <f>IF(DAY(DecSun1)=1,IF(AND(YEAR(DecSun1+11)=カレンダーの年,MONTH(DecSun1+11)=12),DecSun1+11,""),IF(AND(YEAR(DecSun1+18)=カレンダーの年,MONTH(DecSun1+18)=12),DecSun1+18,""))</f>
        <v>46009</v>
      </c>
      <c r="F9" s="18">
        <f>IF(DAY(DecSun1)=1,IF(AND(YEAR(DecSun1+12)=カレンダーの年,MONTH(DecSun1+12)=12),DecSun1+12,""),IF(AND(YEAR(DecSun1+19)=カレンダーの年,MONTH(DecSun1+19)=12),DecSun1+19,""))</f>
        <v>46010</v>
      </c>
      <c r="G9" s="18">
        <f>IF(DAY(DecSun1)=1,IF(AND(YEAR(DecSun1+13)=カレンダーの年,MONTH(DecSun1+13)=12),DecSun1+13,""),IF(AND(YEAR(DecSun1+20)=カレンダーの年,MONTH(DecSun1+20)=12),DecSun1+20,""))</f>
        <v>46011</v>
      </c>
      <c r="H9" s="18">
        <f>IF(DAY(DecSun1)=1,IF(AND(YEAR(DecSun1+14)=カレンダーの年,MONTH(DecSun1+14)=12),DecSun1+14,""),IF(AND(YEAR(DecSun1+21)=カレンダーの年,MONTH(DecSun1+21)=12),DecSun1+21,""))</f>
        <v>46012</v>
      </c>
    </row>
    <row r="10" spans="1:16" ht="64.5" customHeight="1">
      <c r="A10" s="3"/>
      <c r="B10" s="31" t="s">
        <v>18</v>
      </c>
      <c r="C10" s="31" t="s">
        <v>33</v>
      </c>
      <c r="D10" s="31" t="s">
        <v>18</v>
      </c>
      <c r="E10" s="31" t="s">
        <v>18</v>
      </c>
      <c r="F10" s="31" t="s">
        <v>18</v>
      </c>
      <c r="G10" s="27" t="s">
        <v>23</v>
      </c>
      <c r="H10" s="27" t="s">
        <v>20</v>
      </c>
    </row>
    <row r="11" spans="1:16" ht="15" customHeight="1">
      <c r="A11" s="3"/>
      <c r="B11" s="19">
        <f>IF(DAY(DecSun1)=1,IF(AND(YEAR(DecSun1+15)=カレンダーの年,MONTH(DecSun1+15)=12),DecSun1+15,""),IF(AND(YEAR(DecSun1+22)=カレンダーの年,MONTH(DecSun1+22)=12),DecSun1+22,""))</f>
        <v>46013</v>
      </c>
      <c r="C11" s="19">
        <f>IF(DAY(DecSun1)=1,IF(AND(YEAR(DecSun1+16)=カレンダーの年,MONTH(DecSun1+16)=12),DecSun1+16,""),IF(AND(YEAR(DecSun1+23)=カレンダーの年,MONTH(DecSun1+23)=12),DecSun1+23,""))</f>
        <v>46014</v>
      </c>
      <c r="D11" s="19">
        <f>IF(DAY(DecSun1)=1,IF(AND(YEAR(DecSun1+17)=カレンダーの年,MONTH(DecSun1+17)=12),DecSun1+17,""),IF(AND(YEAR(DecSun1+24)=カレンダーの年,MONTH(DecSun1+24)=12),DecSun1+24,""))</f>
        <v>46015</v>
      </c>
      <c r="E11" s="19">
        <f>IF(DAY(DecSun1)=1,IF(AND(YEAR(DecSun1+18)=カレンダーの年,MONTH(DecSun1+18)=12),DecSun1+18,""),IF(AND(YEAR(DecSun1+25)=カレンダーの年,MONTH(DecSun1+25)=12),DecSun1+25,""))</f>
        <v>46016</v>
      </c>
      <c r="F11" s="19">
        <f>IF(DAY(DecSun1)=1,IF(AND(YEAR(DecSun1+19)=カレンダーの年,MONTH(DecSun1+19)=12),DecSun1+19,""),IF(AND(YEAR(DecSun1+26)=カレンダーの年,MONTH(DecSun1+26)=12),DecSun1+26,""))</f>
        <v>46017</v>
      </c>
      <c r="G11" s="19">
        <f>IF(DAY(DecSun1)=1,IF(AND(YEAR(DecSun1+20)=カレンダーの年,MONTH(DecSun1+20)=12),DecSun1+20,""),IF(AND(YEAR(DecSun1+27)=カレンダーの年,MONTH(DecSun1+27)=12),DecSun1+27,""))</f>
        <v>46018</v>
      </c>
      <c r="H11" s="19">
        <f>IF(DAY(DecSun1)=1,IF(AND(YEAR(DecSun1+21)=カレンダーの年,MONTH(DecSun1+21)=12),DecSun1+21,""),IF(AND(YEAR(DecSun1+28)=カレンダーの年,MONTH(DecSun1+28)=12),DecSun1+28,""))</f>
        <v>46019</v>
      </c>
    </row>
    <row r="12" spans="1:16" ht="64.5" customHeight="1">
      <c r="A12" s="3"/>
      <c r="B12" s="28" t="s">
        <v>18</v>
      </c>
      <c r="C12" s="28" t="s">
        <v>33</v>
      </c>
      <c r="D12" s="28" t="s">
        <v>23</v>
      </c>
      <c r="E12" s="28" t="s">
        <v>23</v>
      </c>
      <c r="F12" s="28" t="s">
        <v>23</v>
      </c>
      <c r="G12" s="30" t="s">
        <v>16</v>
      </c>
      <c r="H12" s="30" t="s">
        <v>20</v>
      </c>
    </row>
    <row r="13" spans="1:16" ht="15" customHeight="1">
      <c r="A13" s="3"/>
      <c r="B13" s="18">
        <f>IF(DAY(DecSun1)=1,IF(AND(YEAR(DecSun1+22)=カレンダーの年,MONTH(DecSun1+22)=12),DecSun1+22,""),IF(AND(YEAR(DecSun1+29)=カレンダーの年,MONTH(DecSun1+29)=12),DecSun1+29,""))</f>
        <v>46020</v>
      </c>
      <c r="C13" s="18">
        <f>IF(DAY(DecSun1)=1,IF(AND(YEAR(DecSun1+23)=カレンダーの年,MONTH(DecSun1+23)=12),DecSun1+23,""),IF(AND(YEAR(DecSun1+30)=カレンダーの年,MONTH(DecSun1+30)=12),DecSun1+30,""))</f>
        <v>46021</v>
      </c>
      <c r="D13" s="18">
        <f>IF(DAY(DecSun1)=1,IF(AND(YEAR(DecSun1+24)=カレンダーの年,MONTH(DecSun1+24)=12),DecSun1+24,""),IF(AND(YEAR(DecSun1+31)=カレンダーの年,MONTH(DecSun1+31)=12),DecSun1+31,""))</f>
        <v>46022</v>
      </c>
      <c r="E13" s="18" t="str">
        <f>IF(DAY(DecSun1)=1,IF(AND(YEAR(DecSun1+25)=カレンダーの年,MONTH(DecSun1+25)=12),DecSun1+25,""),IF(AND(YEAR(DecSun1+32)=カレンダーの年,MONTH(DecSun1+32)=12),DecSun1+32,""))</f>
        <v/>
      </c>
      <c r="F13" s="18" t="str">
        <f>IF(DAY(DecSun1)=1,IF(AND(YEAR(DecSun1+26)=カレンダーの年,MONTH(DecSun1+26)=12),DecSun1+26,""),IF(AND(YEAR(DecSun1+33)=カレンダーの年,MONTH(DecSun1+33)=12),DecSun1+33,""))</f>
        <v/>
      </c>
      <c r="G13" s="18" t="str">
        <f>IF(DAY(DecSun1)=1,IF(AND(YEAR(DecSun1+27)=カレンダーの年,MONTH(DecSun1+27)=12),DecSun1+27,""),IF(AND(YEAR(DecSun1+34)=カレンダーの年,MONTH(DecSun1+34)=12),DecSun1+34,""))</f>
        <v/>
      </c>
      <c r="H13" s="18" t="str">
        <f>IF(DAY(DecSun1)=1,IF(AND(YEAR(DecSun1+28)=カレンダーの年,MONTH(DecSun1+28)=12),DecSun1+28,""),IF(AND(YEAR(DecSun1+35)=カレンダーの年,MONTH(DecSun1+35)=12),DecSun1+35,""))</f>
        <v/>
      </c>
    </row>
    <row r="14" spans="1:16" ht="64.5" customHeight="1">
      <c r="A14" s="3"/>
      <c r="B14" s="31" t="s">
        <v>33</v>
      </c>
      <c r="C14" s="31" t="s">
        <v>33</v>
      </c>
      <c r="D14" s="31" t="s">
        <v>33</v>
      </c>
      <c r="E14" s="31"/>
      <c r="F14" s="31"/>
      <c r="G14" s="27"/>
      <c r="H14" s="27"/>
    </row>
    <row r="15" spans="1:16" ht="15" customHeight="1">
      <c r="A15" s="3"/>
      <c r="B15" s="19" t="str">
        <f>IF(DAY(OctSun1)=1,IF(AND(YEAR(OctSun1+29)=カレンダーの年,MONTH(OctSun1+29)=10),OctSun1+29,""),IF(AND(YEAR(OctSun1+36)=カレンダーの年,MONTH(OctSun1+36)=10),OctSun1+36,""))</f>
        <v/>
      </c>
      <c r="C15" s="62" t="str">
        <f>IF(DAY(OctSun1)=1,IF(AND(YEAR(OctSun1+30)=カレンダーの年,MONTH(OctSun1+30)=10),OctSun1+30,""),IF(AND(YEAR(OctSun1+37)=カレンダーの年,MONTH(OctSun1+37)=10),OctSun1+37,""))</f>
        <v/>
      </c>
      <c r="D15" s="46" t="s">
        <v>31</v>
      </c>
      <c r="E15" s="47"/>
      <c r="F15" s="47"/>
      <c r="G15" s="47"/>
      <c r="H15" s="48"/>
    </row>
    <row r="16" spans="1:16" ht="104.4" customHeight="1">
      <c r="A16" s="3"/>
      <c r="B16" s="28"/>
      <c r="C16" s="63"/>
      <c r="D16" s="49"/>
      <c r="E16" s="50"/>
      <c r="F16" s="50"/>
      <c r="G16" s="50"/>
      <c r="H16" s="51"/>
    </row>
    <row r="17" spans="3:5" ht="22.5" customHeight="1"/>
    <row r="19" spans="3:5" ht="21" customHeight="1">
      <c r="C19" s="21"/>
      <c r="D19" s="22"/>
      <c r="E19" s="23"/>
    </row>
    <row r="20" spans="3:5" ht="19.5" customHeight="1"/>
  </sheetData>
  <mergeCells count="5">
    <mergeCell ref="B1:H2"/>
    <mergeCell ref="B3:D3"/>
    <mergeCell ref="E3:H3"/>
    <mergeCell ref="C15:C16"/>
    <mergeCell ref="D15:H16"/>
  </mergeCells>
  <phoneticPr fontId="10"/>
  <printOptions horizontalCentered="1" verticalCentered="1"/>
  <pageMargins left="0.2" right="0.2" top="0.25" bottom="0.25" header="0" footer="0"/>
  <pageSetup scale="88" orientation="landscape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250F3-DCC0-411F-B346-2BF3EF42C8BC}">
  <sheetPr>
    <tabColor theme="0" tint="-4.9989318521683403E-2"/>
    <pageSetUpPr fitToPage="1"/>
  </sheetPr>
  <dimension ref="A1:P20"/>
  <sheetViews>
    <sheetView showGridLines="0" topLeftCell="A4" zoomScale="90" zoomScaleNormal="90" workbookViewId="0">
      <selection activeCell="G4" sqref="G4"/>
    </sheetView>
  </sheetViews>
  <sheetFormatPr defaultColWidth="6.7265625" defaultRowHeight="15"/>
  <cols>
    <col min="1" max="1" width="3.08984375" style="1" customWidth="1"/>
    <col min="2" max="8" width="13.7265625" style="1" customWidth="1"/>
    <col min="9" max="9" width="2.08984375" style="1" customWidth="1"/>
    <col min="10" max="10" width="11.7265625" style="1" customWidth="1"/>
    <col min="11" max="11" width="11.26953125" style="1" customWidth="1"/>
    <col min="12" max="16384" width="6.7265625" style="1"/>
  </cols>
  <sheetData>
    <row r="1" spans="1:16" ht="14.25" customHeight="1">
      <c r="A1" s="59" t="s">
        <v>10</v>
      </c>
      <c r="B1" s="59"/>
      <c r="C1" s="59"/>
      <c r="D1" s="59"/>
      <c r="E1" s="59"/>
      <c r="F1" s="59"/>
      <c r="G1" s="59"/>
      <c r="H1" s="59"/>
    </row>
    <row r="2" spans="1:16" ht="30" customHeight="1">
      <c r="A2" s="59"/>
      <c r="B2" s="59"/>
      <c r="C2" s="59"/>
      <c r="D2" s="59"/>
      <c r="E2" s="59"/>
      <c r="F2" s="59"/>
      <c r="G2" s="59"/>
      <c r="H2" s="59"/>
    </row>
    <row r="3" spans="1:16" ht="62.25" customHeight="1">
      <c r="A3" s="3"/>
      <c r="B3" s="43">
        <v>46023</v>
      </c>
      <c r="C3" s="44"/>
      <c r="D3" s="44"/>
      <c r="E3" s="45" t="s">
        <v>11</v>
      </c>
      <c r="F3" s="45"/>
      <c r="G3" s="45"/>
      <c r="H3" s="45"/>
    </row>
    <row r="4" spans="1:16" s="3" customFormat="1" ht="26.25" customHeight="1">
      <c r="B4" s="24" t="s">
        <v>1</v>
      </c>
      <c r="C4" s="25" t="s">
        <v>2</v>
      </c>
      <c r="D4" s="25" t="s">
        <v>3</v>
      </c>
      <c r="E4" s="25" t="s">
        <v>4</v>
      </c>
      <c r="F4" s="25" t="s">
        <v>5</v>
      </c>
      <c r="G4" s="25" t="s">
        <v>6</v>
      </c>
      <c r="H4" s="26" t="s">
        <v>7</v>
      </c>
      <c r="J4" s="1"/>
      <c r="K4" s="9"/>
      <c r="O4" s="1"/>
      <c r="P4" s="1"/>
    </row>
    <row r="5" spans="1:16" s="3" customFormat="1" ht="15" customHeight="1">
      <c r="B5" s="10" t="str">
        <f>IF(DAY(MaySun1)=1,"",IF(AND(YEAR(MaySun1+1)=カレンダーの年,MONTH(MaySun1+1)=5),MaySun1+1,""))</f>
        <v/>
      </c>
      <c r="C5" s="10" t="str">
        <f>IF(DAY(MaySun1)=1,"",IF(AND(YEAR(MaySun1+2)=カレンダーの年,MONTH(MaySun1+2)=5),MaySun1+2,""))</f>
        <v/>
      </c>
      <c r="D5" s="10" t="str">
        <f>IF(DAY(MaySun1)=1,"",IF(AND(YEAR(MaySun1+3)=カレンダーの年,MONTH(MaySun1+3)=5),MaySun1+3,""))</f>
        <v/>
      </c>
      <c r="E5" s="10">
        <f>IF(DAY(MaySun1)=1,"",IF(AND(YEAR(MaySun1+4)=カレンダーの年,MONTH(MaySun1+4)=5),MaySun1+4,""))</f>
        <v>45778</v>
      </c>
      <c r="F5" s="10">
        <f>IF(DAY(MaySun1)=1,"",IF(AND(YEAR(MaySun1+5)=カレンダーの年,MONTH(MaySun1+5)=5),MaySun1+5,""))</f>
        <v>45779</v>
      </c>
      <c r="G5" s="10">
        <f>IF(DAY(MaySun1)=1,"",IF(AND(YEAR(MaySun1+6)=カレンダーの年,MONTH(MaySun1+6)=5),MaySun1+6,""))</f>
        <v>45780</v>
      </c>
      <c r="H5" s="10">
        <f>IF(DAY(MaySun1)=1,IF(AND(YEAR(MaySun1)=カレンダーの年,MONTH(MaySun1)=5),MaySun1,""),IF(AND(YEAR(MaySun1+7)=カレンダーの年,MONTH(MaySun1+7)=5),MaySun1+7,""))</f>
        <v>45781</v>
      </c>
      <c r="I5" s="1"/>
      <c r="J5" s="1"/>
      <c r="K5" s="1"/>
      <c r="O5" s="12"/>
      <c r="P5" s="1"/>
    </row>
    <row r="6" spans="1:16" s="12" customFormat="1" ht="64.5" customHeight="1">
      <c r="A6" s="3"/>
      <c r="B6" s="13"/>
      <c r="C6" s="13"/>
      <c r="D6" s="13"/>
      <c r="E6" s="27" t="s">
        <v>14</v>
      </c>
      <c r="F6" s="27" t="s">
        <v>14</v>
      </c>
      <c r="G6" s="27" t="s">
        <v>14</v>
      </c>
      <c r="H6" s="27" t="s">
        <v>17</v>
      </c>
    </row>
    <row r="7" spans="1:16" ht="15" customHeight="1">
      <c r="A7" s="3"/>
      <c r="B7" s="15">
        <f>IF(DAY(MaySun1)=1,IF(AND(YEAR(MaySun1+1)=カレンダーの年,MONTH(MaySun1+1)=5),MaySun1+1,""),IF(AND(YEAR(MaySun1+8)=カレンダーの年,MONTH(MaySun1+8)=5),MaySun1+8,""))</f>
        <v>45782</v>
      </c>
      <c r="C7" s="15">
        <f>IF(DAY(MaySun1)=1,IF(AND(YEAR(MaySun1+2)=カレンダーの年,MONTH(MaySun1+2)=5),MaySun1+2,""),IF(AND(YEAR(MaySun1+9)=カレンダーの年,MONTH(MaySun1+9)=5),MaySun1+9,""))</f>
        <v>45783</v>
      </c>
      <c r="D7" s="15">
        <f>IF(DAY(MaySun1)=1,IF(AND(YEAR(MaySun1+3)=カレンダーの年,MONTH(MaySun1+3)=5),MaySun1+3,""),IF(AND(YEAR(MaySun1+10)=カレンダーの年,MONTH(MaySun1+10)=5),MaySun1+10,""))</f>
        <v>45784</v>
      </c>
      <c r="E7" s="15">
        <f>IF(DAY(MaySun1)=1,IF(AND(YEAR(MaySun1+4)=カレンダーの年,MONTH(MaySun1+4)=5),MaySun1+4,""),IF(AND(YEAR(MaySun1+11)=カレンダーの年,MONTH(MaySun1+11)=5),MaySun1+11,""))</f>
        <v>45785</v>
      </c>
      <c r="F7" s="15">
        <f>IF(DAY(MaySun1)=1,IF(AND(YEAR(MaySun1+5)=カレンダーの年,MONTH(MaySun1+5)=5),MaySun1+5,""),IF(AND(YEAR(MaySun1+12)=カレンダーの年,MONTH(MaySun1+12)=5),MaySun1+12,""))</f>
        <v>45786</v>
      </c>
      <c r="G7" s="15">
        <f>IF(DAY(MaySun1)=1,IF(AND(YEAR(MaySun1+6)=カレンダーの年,MONTH(MaySun1+6)=5),MaySun1+6,""),IF(AND(YEAR(MaySun1+13)=カレンダーの年,MONTH(MaySun1+13)=5),MaySun1+13,""))</f>
        <v>45787</v>
      </c>
      <c r="H7" s="15">
        <f>IF(DAY(MaySun1)=1,IF(AND(YEAR(MaySun1+7)=カレンダーの年,MONTH(MaySun1+7)=5),MaySun1+7,""),IF(AND(YEAR(MaySun1+14)=カレンダーの年,MONTH(MaySun1+14)=5),MaySun1+14,""))</f>
        <v>45788</v>
      </c>
    </row>
    <row r="8" spans="1:16" ht="64.5" customHeight="1">
      <c r="A8" s="3"/>
      <c r="B8" s="30" t="s">
        <v>20</v>
      </c>
      <c r="C8" s="29" t="s">
        <v>26</v>
      </c>
      <c r="D8" s="30" t="s">
        <v>20</v>
      </c>
      <c r="E8" s="28" t="s">
        <v>18</v>
      </c>
      <c r="F8" s="28" t="s">
        <v>18</v>
      </c>
      <c r="G8" s="30" t="s">
        <v>23</v>
      </c>
      <c r="H8" s="30" t="s">
        <v>20</v>
      </c>
    </row>
    <row r="9" spans="1:16" ht="15" customHeight="1">
      <c r="A9" s="3"/>
      <c r="B9" s="18">
        <f>IF(DAY(MaySun1)=1,IF(AND(YEAR(MaySun1+8)=カレンダーの年,MONTH(MaySun1+8)=5),MaySun1+8,""),IF(AND(YEAR(MaySun1+15)=カレンダーの年,MONTH(MaySun1+15)=5),MaySun1+15,""))</f>
        <v>45789</v>
      </c>
      <c r="C9" s="18">
        <f>IF(DAY(MaySun1)=1,IF(AND(YEAR(MaySun1+9)=カレンダーの年,MONTH(MaySun1+9)=5),MaySun1+9,""),IF(AND(YEAR(MaySun1+16)=カレンダーの年,MONTH(MaySun1+16)=5),MaySun1+16,""))</f>
        <v>45790</v>
      </c>
      <c r="D9" s="18">
        <f>IF(DAY(MaySun1)=1,IF(AND(YEAR(MaySun1+10)=カレンダーの年,MONTH(MaySun1+10)=5),MaySun1+10,""),IF(AND(YEAR(MaySun1+17)=カレンダーの年,MONTH(MaySun1+17)=5),MaySun1+17,""))</f>
        <v>45791</v>
      </c>
      <c r="E9" s="18">
        <f>IF(DAY(MaySun1)=1,IF(AND(YEAR(MaySun1+11)=カレンダーの年,MONTH(MaySun1+11)=5),MaySun1+11,""),IF(AND(YEAR(MaySun1+18)=カレンダーの年,MONTH(MaySun1+18)=5),MaySun1+18,""))</f>
        <v>45792</v>
      </c>
      <c r="F9" s="18">
        <f>IF(DAY(MaySun1)=1,IF(AND(YEAR(MaySun1+12)=カレンダーの年,MONTH(MaySun1+12)=5),MaySun1+12,""),IF(AND(YEAR(MaySun1+19)=カレンダーの年,MONTH(MaySun1+19)=5),MaySun1+19,""))</f>
        <v>45793</v>
      </c>
      <c r="G9" s="18">
        <f>IF(DAY(MaySun1)=1,IF(AND(YEAR(MaySun1+13)=カレンダーの年,MONTH(MaySun1+13)=5),MaySun1+13,""),IF(AND(YEAR(MaySun1+20)=カレンダーの年,MONTH(MaySun1+20)=5),MaySun1+20,""))</f>
        <v>45794</v>
      </c>
      <c r="H9" s="18">
        <f>IF(DAY(MaySun1)=1,IF(AND(YEAR(MaySun1+14)=カレンダーの年,MONTH(MaySun1+14)=5),MaySun1+14,""),IF(AND(YEAR(MaySun1+21)=カレンダーの年,MONTH(MaySun1+21)=5),MaySun1+21,""))</f>
        <v>45795</v>
      </c>
    </row>
    <row r="10" spans="1:16" ht="64.5" customHeight="1">
      <c r="A10" s="3"/>
      <c r="B10" s="31" t="s">
        <v>18</v>
      </c>
      <c r="C10" s="32" t="s">
        <v>26</v>
      </c>
      <c r="D10" s="31" t="s">
        <v>18</v>
      </c>
      <c r="E10" s="31" t="s">
        <v>18</v>
      </c>
      <c r="F10" s="31" t="s">
        <v>18</v>
      </c>
      <c r="G10" s="27" t="s">
        <v>23</v>
      </c>
      <c r="H10" s="27" t="s">
        <v>20</v>
      </c>
    </row>
    <row r="11" spans="1:16" ht="15" customHeight="1">
      <c r="A11" s="3"/>
      <c r="B11" s="19">
        <f>IF(DAY(MaySun1)=1,IF(AND(YEAR(MaySun1+15)=カレンダーの年,MONTH(MaySun1+15)=5),MaySun1+15,""),IF(AND(YEAR(MaySun1+22)=カレンダーの年,MONTH(MaySun1+22)=5),MaySun1+22,""))</f>
        <v>45796</v>
      </c>
      <c r="C11" s="19">
        <f>IF(DAY(MaySun1)=1,IF(AND(YEAR(MaySun1+16)=カレンダーの年,MONTH(MaySun1+16)=5),MaySun1+16,""),IF(AND(YEAR(MaySun1+23)=カレンダーの年,MONTH(MaySun1+23)=5),MaySun1+23,""))</f>
        <v>45797</v>
      </c>
      <c r="D11" s="19">
        <f>IF(DAY(MaySun1)=1,IF(AND(YEAR(MaySun1+17)=カレンダーの年,MONTH(MaySun1+17)=5),MaySun1+17,""),IF(AND(YEAR(MaySun1+24)=カレンダーの年,MONTH(MaySun1+24)=5),MaySun1+24,""))</f>
        <v>45798</v>
      </c>
      <c r="E11" s="19">
        <f>IF(DAY(MaySun1)=1,IF(AND(YEAR(MaySun1+18)=カレンダーの年,MONTH(MaySun1+18)=5),MaySun1+18,""),IF(AND(YEAR(MaySun1+25)=カレンダーの年,MONTH(MaySun1+25)=5),MaySun1+25,""))</f>
        <v>45799</v>
      </c>
      <c r="F11" s="19">
        <f>IF(DAY(MaySun1)=1,IF(AND(YEAR(MaySun1+19)=カレンダーの年,MONTH(MaySun1+19)=5),MaySun1+19,""),IF(AND(YEAR(MaySun1+26)=カレンダーの年,MONTH(MaySun1+26)=5),MaySun1+26,""))</f>
        <v>45800</v>
      </c>
      <c r="G11" s="19">
        <f>IF(DAY(MaySun1)=1,IF(AND(YEAR(MaySun1+20)=カレンダーの年,MONTH(MaySun1+20)=5),MaySun1+20,""),IF(AND(YEAR(MaySun1+27)=カレンダーの年,MONTH(MaySun1+27)=5),MaySun1+27,""))</f>
        <v>45801</v>
      </c>
      <c r="H11" s="19">
        <f>IF(DAY(MaySun1)=1,IF(AND(YEAR(MaySun1+21)=カレンダーの年,MONTH(MaySun1+21)=5),MaySun1+21,""),IF(AND(YEAR(MaySun1+28)=カレンダーの年,MONTH(MaySun1+28)=5),MaySun1+28,""))</f>
        <v>45802</v>
      </c>
    </row>
    <row r="12" spans="1:16" ht="64.5" customHeight="1">
      <c r="A12" s="3"/>
      <c r="B12" s="28" t="s">
        <v>18</v>
      </c>
      <c r="C12" s="29" t="s">
        <v>26</v>
      </c>
      <c r="D12" s="28" t="s">
        <v>18</v>
      </c>
      <c r="E12" s="28" t="s">
        <v>18</v>
      </c>
      <c r="F12" s="28" t="s">
        <v>18</v>
      </c>
      <c r="G12" s="30" t="s">
        <v>23</v>
      </c>
      <c r="H12" s="30" t="s">
        <v>20</v>
      </c>
    </row>
    <row r="13" spans="1:16" ht="15" customHeight="1">
      <c r="A13" s="3"/>
      <c r="B13" s="18">
        <f>IF(DAY(MaySun1)=1,IF(AND(YEAR(MaySun1+22)=カレンダーの年,MONTH(MaySun1+22)=5),MaySun1+22,""),IF(AND(YEAR(MaySun1+29)=カレンダーの年,MONTH(MaySun1+29)=5),MaySun1+29,""))</f>
        <v>45803</v>
      </c>
      <c r="C13" s="18">
        <f>IF(DAY(MaySun1)=1,IF(AND(YEAR(MaySun1+23)=カレンダーの年,MONTH(MaySun1+23)=5),MaySun1+23,""),IF(AND(YEAR(MaySun1+30)=カレンダーの年,MONTH(MaySun1+30)=5),MaySun1+30,""))</f>
        <v>45804</v>
      </c>
      <c r="D13" s="18">
        <f>IF(DAY(MaySun1)=1,IF(AND(YEAR(MaySun1+24)=カレンダーの年,MONTH(MaySun1+24)=5),MaySun1+24,""),IF(AND(YEAR(MaySun1+31)=カレンダーの年,MONTH(MaySun1+31)=5),MaySun1+31,""))</f>
        <v>45805</v>
      </c>
      <c r="E13" s="18">
        <f>IF(DAY(MaySun1)=1,IF(AND(YEAR(MaySun1+25)=カレンダーの年,MONTH(MaySun1+25)=5),MaySun1+25,""),IF(AND(YEAR(MaySun1+32)=カレンダーの年,MONTH(MaySun1+32)=5),MaySun1+32,""))</f>
        <v>45806</v>
      </c>
      <c r="F13" s="18">
        <f>IF(DAY(MaySun1)=1,IF(AND(YEAR(MaySun1+26)=カレンダーの年,MONTH(MaySun1+26)=5),MaySun1+26,""),IF(AND(YEAR(MaySun1+33)=カレンダーの年,MONTH(MaySun1+33)=5),MaySun1+33,""))</f>
        <v>45807</v>
      </c>
      <c r="G13" s="18">
        <f>IF(DAY(MaySun1)=1,IF(AND(YEAR(MaySun1+27)=カレンダーの年,MONTH(MaySun1+27)=5),MaySun1+27,""),IF(AND(YEAR(MaySun1+34)=カレンダーの年,MONTH(MaySun1+34)=5),MaySun1+34,""))</f>
        <v>45808</v>
      </c>
      <c r="H13" s="18" t="str">
        <f>IF(DAY(MaySun1)=1,IF(AND(YEAR(MaySun1+28)=カレンダーの年,MONTH(MaySun1+28)=5),MaySun1+28,""),IF(AND(YEAR(MaySun1+35)=カレンダーの年,MONTH(MaySun1+35)=5),MaySun1+35,""))</f>
        <v/>
      </c>
    </row>
    <row r="14" spans="1:16" ht="64.5" customHeight="1">
      <c r="A14" s="3"/>
      <c r="B14" s="31" t="s">
        <v>18</v>
      </c>
      <c r="C14" s="32" t="s">
        <v>26</v>
      </c>
      <c r="D14" s="31" t="s">
        <v>18</v>
      </c>
      <c r="E14" s="31" t="s">
        <v>18</v>
      </c>
      <c r="F14" s="31" t="s">
        <v>18</v>
      </c>
      <c r="G14" s="27" t="s">
        <v>23</v>
      </c>
      <c r="H14" s="27"/>
    </row>
    <row r="15" spans="1:16" ht="15" customHeight="1">
      <c r="A15" s="3"/>
      <c r="B15" s="19" t="str">
        <f>IF(DAY(MaySun1)=1,IF(AND(YEAR(MaySun1+29)=カレンダーの年,MONTH(MaySun1+29)=5),MaySun1+29,""),IF(AND(YEAR(MaySun1+36)=カレンダーの年,MONTH(MaySun1+36)=5),MaySun1+36,""))</f>
        <v/>
      </c>
      <c r="C15" s="20" t="str">
        <f>IF(DAY(MaySun1)=1,IF(AND(YEAR(MaySun1+30)=カレンダーの年,MONTH(MaySun1+30)=5),MaySun1+30,""),IF(AND(YEAR(MaySun1+37)=カレンダーの年,MONTH(MaySun1+37)=5),MaySun1+37,""))</f>
        <v/>
      </c>
      <c r="D15" s="46" t="s">
        <v>21</v>
      </c>
      <c r="E15" s="47"/>
      <c r="F15" s="47"/>
      <c r="G15" s="47"/>
      <c r="H15" s="48"/>
    </row>
    <row r="16" spans="1:16" ht="106.2" customHeight="1">
      <c r="A16" s="3"/>
      <c r="B16" s="16"/>
      <c r="C16" s="16"/>
      <c r="D16" s="49"/>
      <c r="E16" s="50"/>
      <c r="F16" s="50"/>
      <c r="G16" s="50"/>
      <c r="H16" s="51"/>
    </row>
    <row r="17" spans="3:5" ht="17.25" customHeight="1"/>
    <row r="19" spans="3:5" ht="21" customHeight="1">
      <c r="C19" s="21"/>
      <c r="D19" s="22"/>
      <c r="E19" s="23"/>
    </row>
    <row r="20" spans="3:5" ht="19.5" customHeight="1"/>
  </sheetData>
  <mergeCells count="4">
    <mergeCell ref="A1:H2"/>
    <mergeCell ref="B3:D3"/>
    <mergeCell ref="E3:H3"/>
    <mergeCell ref="D15:H16"/>
  </mergeCells>
  <phoneticPr fontId="10"/>
  <printOptions horizontalCentered="1" verticalCentered="1"/>
  <pageMargins left="0.2" right="0.2" top="0.25" bottom="0.25" header="0" footer="0"/>
  <pageSetup scale="88" orientation="landscape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7C448-F4B5-4348-AF21-E9D5D9D25775}">
  <sheetPr>
    <tabColor theme="0" tint="-0.499984740745262"/>
    <pageSetUpPr fitToPage="1"/>
  </sheetPr>
  <dimension ref="A1:P20"/>
  <sheetViews>
    <sheetView showGridLines="0" topLeftCell="A7" zoomScale="90" zoomScaleNormal="90" workbookViewId="0">
      <selection activeCell="B14" sqref="B14:G14"/>
    </sheetView>
  </sheetViews>
  <sheetFormatPr defaultColWidth="6.7265625" defaultRowHeight="15"/>
  <cols>
    <col min="1" max="1" width="3.08984375" style="1" customWidth="1"/>
    <col min="2" max="7" width="13.7265625" style="1" customWidth="1"/>
    <col min="8" max="8" width="16.54296875" style="1" customWidth="1"/>
    <col min="9" max="9" width="2.08984375" style="1" customWidth="1"/>
    <col min="10" max="10" width="11.7265625" style="1" customWidth="1"/>
    <col min="11" max="11" width="11.26953125" style="1" customWidth="1"/>
    <col min="12" max="16384" width="6.7265625" style="1"/>
  </cols>
  <sheetData>
    <row r="1" spans="1:16" ht="14.25" customHeight="1">
      <c r="A1" s="42" t="s">
        <v>39</v>
      </c>
      <c r="B1" s="42"/>
      <c r="C1" s="42"/>
      <c r="D1" s="42"/>
      <c r="E1" s="42"/>
      <c r="F1" s="42"/>
      <c r="G1" s="42"/>
      <c r="H1" s="42"/>
    </row>
    <row r="2" spans="1:16" ht="30" customHeight="1">
      <c r="A2" s="42"/>
      <c r="B2" s="42"/>
      <c r="C2" s="42"/>
      <c r="D2" s="42"/>
      <c r="E2" s="42"/>
      <c r="F2" s="42"/>
      <c r="G2" s="42"/>
      <c r="H2" s="42"/>
    </row>
    <row r="3" spans="1:16" ht="54">
      <c r="A3" s="3"/>
      <c r="B3" s="43">
        <v>46054</v>
      </c>
      <c r="C3" s="44"/>
      <c r="D3" s="44"/>
      <c r="E3" s="45" t="s">
        <v>41</v>
      </c>
      <c r="F3" s="45"/>
      <c r="G3" s="45"/>
      <c r="H3" s="45"/>
    </row>
    <row r="4" spans="1:16" s="33" customFormat="1" ht="26.25" customHeight="1">
      <c r="B4" s="34" t="s">
        <v>1</v>
      </c>
      <c r="C4" s="35" t="s">
        <v>2</v>
      </c>
      <c r="D4" s="35" t="s">
        <v>3</v>
      </c>
      <c r="E4" s="35" t="s">
        <v>4</v>
      </c>
      <c r="F4" s="35" t="s">
        <v>5</v>
      </c>
      <c r="G4" s="35" t="s">
        <v>6</v>
      </c>
      <c r="H4" s="36" t="s">
        <v>7</v>
      </c>
      <c r="J4" s="37"/>
      <c r="K4" s="38"/>
      <c r="O4" s="37"/>
      <c r="P4" s="37"/>
    </row>
    <row r="5" spans="1:16" s="3" customFormat="1" ht="15" customHeight="1">
      <c r="B5" s="10" t="str">
        <f>IF(DAY(JunSun1)=1,"",IF(AND(YEAR(JunSun1+1)=カレンダーの年,MONTH(JunSun1+1)=6),JunSun1+1,""))</f>
        <v/>
      </c>
      <c r="C5" s="10" t="str">
        <f>IF(DAY(JunSun1)=1,"",IF(AND(YEAR(JunSun1+2)=カレンダーの年,MONTH(JunSun1+2)=6),JunSun1+2,""))</f>
        <v/>
      </c>
      <c r="D5" s="10" t="str">
        <f>IF(DAY(JunSun1)=1,"",IF(AND(YEAR(JunSun1+3)=カレンダーの年,MONTH(JunSun1+3)=6),JunSun1+3,""))</f>
        <v/>
      </c>
      <c r="E5" s="10" t="str">
        <f>IF(DAY(JunSun1)=1,"",IF(AND(YEAR(JunSun1+4)=カレンダーの年,MONTH(JunSun1+4)=6),JunSun1+4,""))</f>
        <v/>
      </c>
      <c r="F5" s="10" t="str">
        <f>IF(DAY(JunSun1)=1,"",IF(AND(YEAR(JunSun1+5)=カレンダーの年,MONTH(JunSun1+5)=6),JunSun1+5,""))</f>
        <v/>
      </c>
      <c r="G5" s="10" t="str">
        <f>IF(DAY(JunSun1)=1,"",IF(AND(YEAR(JunSun1+6)=カレンダーの年,MONTH(JunSun1+6)=6),JunSun1+6,""))</f>
        <v/>
      </c>
      <c r="H5" s="10">
        <f>IF(DAY(JunSun1)=1,IF(AND(YEAR(JunSun1)=カレンダーの年,MONTH(JunSun1)=6),JunSun1,""),IF(AND(YEAR(JunSun1+7)=カレンダーの年,MONTH(JunSun1+7)=6),JunSun1+7,""))</f>
        <v>45809</v>
      </c>
      <c r="I5" s="1"/>
      <c r="J5" s="1"/>
      <c r="K5" s="1"/>
      <c r="O5" s="12"/>
      <c r="P5" s="1"/>
    </row>
    <row r="6" spans="1:16" s="12" customFormat="1" ht="64.5" customHeight="1">
      <c r="A6" s="3"/>
      <c r="B6" s="31"/>
      <c r="C6" s="31"/>
      <c r="D6" s="31"/>
      <c r="E6" s="31"/>
      <c r="F6" s="31"/>
      <c r="G6" s="27"/>
      <c r="H6" s="27" t="s">
        <v>40</v>
      </c>
    </row>
    <row r="7" spans="1:16" ht="15" customHeight="1">
      <c r="A7" s="3"/>
      <c r="B7" s="15">
        <f>IF(DAY(JunSun1)=1,IF(AND(YEAR(JunSun1+1)=カレンダーの年,MONTH(JunSun1+1)=6),JunSun1+1,""),IF(AND(YEAR(JunSun1+8)=カレンダーの年,MONTH(JunSun1+8)=6),JunSun1+8,""))</f>
        <v>45810</v>
      </c>
      <c r="C7" s="15">
        <f>IF(DAY(JunSun1)=1,IF(AND(YEAR(JunSun1+2)=カレンダーの年,MONTH(JunSun1+2)=6),JunSun1+2,""),IF(AND(YEAR(JunSun1+9)=カレンダーの年,MONTH(JunSun1+9)=6),JunSun1+9,""))</f>
        <v>45811</v>
      </c>
      <c r="D7" s="15">
        <f>IF(DAY(JunSun1)=1,IF(AND(YEAR(JunSun1+3)=カレンダーの年,MONTH(JunSun1+3)=6),JunSun1+3,""),IF(AND(YEAR(JunSun1+10)=カレンダーの年,MONTH(JunSun1+10)=6),JunSun1+10,""))</f>
        <v>45812</v>
      </c>
      <c r="E7" s="15">
        <f>IF(DAY(JunSun1)=1,IF(AND(YEAR(JunSun1+4)=カレンダーの年,MONTH(JunSun1+4)=6),JunSun1+4,""),IF(AND(YEAR(JunSun1+11)=カレンダーの年,MONTH(JunSun1+11)=6),JunSun1+11,""))</f>
        <v>45813</v>
      </c>
      <c r="F7" s="15">
        <f>IF(DAY(JunSun1)=1,IF(AND(YEAR(JunSun1+5)=カレンダーの年,MONTH(JunSun1+5)=6),JunSun1+5,""),IF(AND(YEAR(JunSun1+12)=カレンダーの年,MONTH(JunSun1+12)=6),JunSun1+12,""))</f>
        <v>45814</v>
      </c>
      <c r="G7" s="15">
        <f>IF(DAY(JunSun1)=1,IF(AND(YEAR(JunSun1+6)=カレンダーの年,MONTH(JunSun1+6)=6),JunSun1+6,""),IF(AND(YEAR(JunSun1+13)=カレンダーの年,MONTH(JunSun1+13)=6),JunSun1+13,""))</f>
        <v>45815</v>
      </c>
      <c r="H7" s="15">
        <f>IF(DAY(JunSun1)=1,IF(AND(YEAR(JunSun1+7)=カレンダーの年,MONTH(JunSun1+7)=6),JunSun1+7,""),IF(AND(YEAR(JunSun1+14)=カレンダーの年,MONTH(JunSun1+14)=6),JunSun1+14,""))</f>
        <v>45816</v>
      </c>
    </row>
    <row r="8" spans="1:16" ht="64.5" customHeight="1">
      <c r="A8" s="3"/>
      <c r="B8" s="28" t="s">
        <v>24</v>
      </c>
      <c r="C8" s="28" t="s">
        <v>14</v>
      </c>
      <c r="D8" s="28" t="s">
        <v>24</v>
      </c>
      <c r="E8" s="28" t="s">
        <v>18</v>
      </c>
      <c r="F8" s="28" t="s">
        <v>24</v>
      </c>
      <c r="G8" s="30" t="s">
        <v>38</v>
      </c>
      <c r="H8" s="30" t="s">
        <v>40</v>
      </c>
    </row>
    <row r="9" spans="1:16" ht="15" customHeight="1">
      <c r="A9" s="3"/>
      <c r="B9" s="18">
        <f>IF(DAY(JunSun1)=1,IF(AND(YEAR(JunSun1+8)=カレンダーの年,MONTH(JunSun1+8)=6),JunSun1+8,""),IF(AND(YEAR(JunSun1+15)=カレンダーの年,MONTH(JunSun1+15)=6),JunSun1+15,""))</f>
        <v>45817</v>
      </c>
      <c r="C9" s="18">
        <f>IF(DAY(JunSun1)=1,IF(AND(YEAR(JunSun1+9)=カレンダーの年,MONTH(JunSun1+9)=6),JunSun1+9,""),IF(AND(YEAR(JunSun1+16)=カレンダーの年,MONTH(JunSun1+16)=6),JunSun1+16,""))</f>
        <v>45818</v>
      </c>
      <c r="D9" s="18">
        <f>IF(DAY(JunSun1)=1,IF(AND(YEAR(JunSun1+10)=カレンダーの年,MONTH(JunSun1+10)=6),JunSun1+10,""),IF(AND(YEAR(JunSun1+17)=カレンダーの年,MONTH(JunSun1+17)=6),JunSun1+17,""))</f>
        <v>45819</v>
      </c>
      <c r="E9" s="18">
        <f>IF(DAY(JunSun1)=1,IF(AND(YEAR(JunSun1+11)=カレンダーの年,MONTH(JunSun1+11)=6),JunSun1+11,""),IF(AND(YEAR(JunSun1+18)=カレンダーの年,MONTH(JunSun1+18)=6),JunSun1+18,""))</f>
        <v>45820</v>
      </c>
      <c r="F9" s="18">
        <f>IF(DAY(JunSun1)=1,IF(AND(YEAR(JunSun1+12)=カレンダーの年,MONTH(JunSun1+12)=6),JunSun1+12,""),IF(AND(YEAR(JunSun1+19)=カレンダーの年,MONTH(JunSun1+19)=6),JunSun1+19,""))</f>
        <v>45821</v>
      </c>
      <c r="G9" s="18">
        <f>IF(DAY(JunSun1)=1,IF(AND(YEAR(JunSun1+13)=カレンダーの年,MONTH(JunSun1+13)=6),JunSun1+13,""),IF(AND(YEAR(JunSun1+20)=カレンダーの年,MONTH(JunSun1+20)=6),JunSun1+20,""))</f>
        <v>45822</v>
      </c>
      <c r="H9" s="18">
        <f>IF(DAY(JunSun1)=1,IF(AND(YEAR(JunSun1+14)=カレンダーの年,MONTH(JunSun1+14)=6),JunSun1+14,""),IF(AND(YEAR(JunSun1+21)=カレンダーの年,MONTH(JunSun1+21)=6),JunSun1+21,""))</f>
        <v>45823</v>
      </c>
    </row>
    <row r="10" spans="1:16" ht="64.5" customHeight="1">
      <c r="A10" s="3"/>
      <c r="B10" s="31" t="s">
        <v>24</v>
      </c>
      <c r="C10" s="31" t="s">
        <v>14</v>
      </c>
      <c r="D10" s="31" t="s">
        <v>24</v>
      </c>
      <c r="E10" s="31" t="s">
        <v>24</v>
      </c>
      <c r="F10" s="31" t="s">
        <v>24</v>
      </c>
      <c r="G10" s="27" t="s">
        <v>38</v>
      </c>
      <c r="H10" s="27" t="s">
        <v>40</v>
      </c>
    </row>
    <row r="11" spans="1:16" ht="15" customHeight="1">
      <c r="A11" s="3"/>
      <c r="B11" s="19">
        <f>IF(DAY(JunSun1)=1,IF(AND(YEAR(JunSun1+15)=カレンダーの年,MONTH(JunSun1+15)=6),JunSun1+15,""),IF(AND(YEAR(JunSun1+22)=カレンダーの年,MONTH(JunSun1+22)=6),JunSun1+22,""))</f>
        <v>45824</v>
      </c>
      <c r="C11" s="19">
        <f>IF(DAY(JunSun1)=1,IF(AND(YEAR(JunSun1+16)=カレンダーの年,MONTH(JunSun1+16)=6),JunSun1+16,""),IF(AND(YEAR(JunSun1+23)=カレンダーの年,MONTH(JunSun1+23)=6),JunSun1+23,""))</f>
        <v>45825</v>
      </c>
      <c r="D11" s="19">
        <f>IF(DAY(JunSun1)=1,IF(AND(YEAR(JunSun1+17)=カレンダーの年,MONTH(JunSun1+17)=6),JunSun1+17,""),IF(AND(YEAR(JunSun1+24)=カレンダーの年,MONTH(JunSun1+24)=6),JunSun1+24,""))</f>
        <v>45826</v>
      </c>
      <c r="E11" s="19">
        <f>IF(DAY(JunSun1)=1,IF(AND(YEAR(JunSun1+18)=カレンダーの年,MONTH(JunSun1+18)=6),JunSun1+18,""),IF(AND(YEAR(JunSun1+25)=カレンダーの年,MONTH(JunSun1+25)=6),JunSun1+25,""))</f>
        <v>45827</v>
      </c>
      <c r="F11" s="19">
        <f>IF(DAY(JunSun1)=1,IF(AND(YEAR(JunSun1+19)=カレンダーの年,MONTH(JunSun1+19)=6),JunSun1+19,""),IF(AND(YEAR(JunSun1+26)=カレンダーの年,MONTH(JunSun1+26)=6),JunSun1+26,""))</f>
        <v>45828</v>
      </c>
      <c r="G11" s="19">
        <f>IF(DAY(JunSun1)=1,IF(AND(YEAR(JunSun1+20)=カレンダーの年,MONTH(JunSun1+20)=6),JunSun1+20,""),IF(AND(YEAR(JunSun1+27)=カレンダーの年,MONTH(JunSun1+27)=6),JunSun1+27,""))</f>
        <v>45829</v>
      </c>
      <c r="H11" s="19">
        <f>IF(DAY(JunSun1)=1,IF(AND(YEAR(JunSun1+21)=カレンダーの年,MONTH(JunSun1+21)=6),JunSun1+21,""),IF(AND(YEAR(JunSun1+28)=カレンダーの年,MONTH(JunSun1+28)=6),JunSun1+28,""))</f>
        <v>45830</v>
      </c>
    </row>
    <row r="12" spans="1:16" ht="64.5" customHeight="1">
      <c r="A12" s="3"/>
      <c r="B12" s="28" t="s">
        <v>24</v>
      </c>
      <c r="C12" s="28" t="s">
        <v>14</v>
      </c>
      <c r="D12" s="28" t="s">
        <v>24</v>
      </c>
      <c r="E12" s="28" t="s">
        <v>24</v>
      </c>
      <c r="F12" s="28" t="s">
        <v>24</v>
      </c>
      <c r="G12" s="30" t="s">
        <v>38</v>
      </c>
      <c r="H12" s="30" t="s">
        <v>40</v>
      </c>
    </row>
    <row r="13" spans="1:16" ht="15" customHeight="1">
      <c r="A13" s="3"/>
      <c r="B13" s="18">
        <f>IF(DAY(JunSun1)=1,IF(AND(YEAR(JunSun1+22)=カレンダーの年,MONTH(JunSun1+22)=6),JunSun1+22,""),IF(AND(YEAR(JunSun1+29)=カレンダーの年,MONTH(JunSun1+29)=6),JunSun1+29,""))</f>
        <v>45831</v>
      </c>
      <c r="C13" s="18">
        <f>IF(DAY(JunSun1)=1,IF(AND(YEAR(JunSun1+23)=カレンダーの年,MONTH(JunSun1+23)=6),JunSun1+23,""),IF(AND(YEAR(JunSun1+30)=カレンダーの年,MONTH(JunSun1+30)=6),JunSun1+30,""))</f>
        <v>45832</v>
      </c>
      <c r="D13" s="18">
        <f>IF(DAY(JunSun1)=1,IF(AND(YEAR(JunSun1+24)=カレンダーの年,MONTH(JunSun1+24)=6),JunSun1+24,""),IF(AND(YEAR(JunSun1+31)=カレンダーの年,MONTH(JunSun1+31)=6),JunSun1+31,""))</f>
        <v>45833</v>
      </c>
      <c r="E13" s="18">
        <f>IF(DAY(JunSun1)=1,IF(AND(YEAR(JunSun1+25)=カレンダーの年,MONTH(JunSun1+25)=6),JunSun1+25,""),IF(AND(YEAR(JunSun1+32)=カレンダーの年,MONTH(JunSun1+32)=6),JunSun1+32,""))</f>
        <v>45834</v>
      </c>
      <c r="F13" s="18">
        <f>IF(DAY(JunSun1)=1,IF(AND(YEAR(JunSun1+26)=カレンダーの年,MONTH(JunSun1+26)=6),JunSun1+26,""),IF(AND(YEAR(JunSun1+33)=カレンダーの年,MONTH(JunSun1+33)=6),JunSun1+33,""))</f>
        <v>45835</v>
      </c>
      <c r="G13" s="18">
        <f>IF(DAY(JunSun1)=1,IF(AND(YEAR(JunSun1+27)=カレンダーの年,MONTH(JunSun1+27)=6),JunSun1+27,""),IF(AND(YEAR(JunSun1+34)=カレンダーの年,MONTH(JunSun1+34)=6),JunSun1+34,""))</f>
        <v>45836</v>
      </c>
      <c r="H13" s="18"/>
    </row>
    <row r="14" spans="1:16" ht="64.5" customHeight="1">
      <c r="A14" s="3"/>
      <c r="B14" s="31" t="s">
        <v>24</v>
      </c>
      <c r="C14" s="31" t="s">
        <v>14</v>
      </c>
      <c r="D14" s="31" t="s">
        <v>24</v>
      </c>
      <c r="E14" s="31" t="s">
        <v>24</v>
      </c>
      <c r="F14" s="31" t="s">
        <v>24</v>
      </c>
      <c r="G14" s="27" t="s">
        <v>38</v>
      </c>
      <c r="H14" s="27"/>
    </row>
    <row r="15" spans="1:16" ht="15" customHeight="1">
      <c r="A15" s="3"/>
      <c r="B15" s="19"/>
      <c r="C15" s="20" t="str">
        <f>IF(DAY(JunSun1)=1,IF(AND(YEAR(JunSun1+30)=カレンダーの年,MONTH(JunSun1+30)=6),JunSun1+30,""),IF(AND(YEAR(JunSun1+37)=カレンダーの年,MONTH(JunSun1+37)=6),JunSun1+37,""))</f>
        <v/>
      </c>
      <c r="D15" s="46" t="s">
        <v>42</v>
      </c>
      <c r="E15" s="47"/>
      <c r="F15" s="47"/>
      <c r="G15" s="47"/>
      <c r="H15" s="48"/>
    </row>
    <row r="16" spans="1:16" ht="135.6" customHeight="1">
      <c r="A16" s="3"/>
      <c r="B16" s="28"/>
      <c r="C16" s="16"/>
      <c r="D16" s="49"/>
      <c r="E16" s="50"/>
      <c r="F16" s="50"/>
      <c r="G16" s="50"/>
      <c r="H16" s="51"/>
    </row>
    <row r="19" spans="3:5" ht="21" customHeight="1">
      <c r="C19" s="21"/>
      <c r="D19" s="22"/>
      <c r="E19" s="23"/>
    </row>
    <row r="20" spans="3:5" ht="19.5" customHeight="1"/>
  </sheetData>
  <mergeCells count="4">
    <mergeCell ref="A1:H2"/>
    <mergeCell ref="B3:D3"/>
    <mergeCell ref="E3:H3"/>
    <mergeCell ref="D15:H16"/>
  </mergeCells>
  <phoneticPr fontId="10"/>
  <printOptions horizontalCentered="1" verticalCentered="1"/>
  <pageMargins left="0.2" right="0.2" top="0.25" bottom="0.25" header="0" footer="0"/>
  <pageSetup scale="86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7EEB9-DBA1-4DA5-9D1F-A73B94102DE8}">
  <sheetPr>
    <tabColor theme="0" tint="-0.499984740745262"/>
    <pageSetUpPr fitToPage="1"/>
  </sheetPr>
  <dimension ref="A1:P20"/>
  <sheetViews>
    <sheetView showGridLines="0" topLeftCell="A10" zoomScale="90" zoomScaleNormal="90" workbookViewId="0">
      <selection activeCell="B16" sqref="B16"/>
    </sheetView>
  </sheetViews>
  <sheetFormatPr defaultColWidth="6.7265625" defaultRowHeight="15"/>
  <cols>
    <col min="1" max="1" width="3.08984375" style="1" customWidth="1"/>
    <col min="2" max="2" width="18.08984375" style="1" customWidth="1"/>
    <col min="3" max="3" width="13.7265625" style="1" customWidth="1"/>
    <col min="4" max="7" width="18.08984375" style="1" customWidth="1"/>
    <col min="8" max="8" width="18.1796875" style="1" customWidth="1"/>
    <col min="9" max="9" width="2.08984375" style="1" customWidth="1"/>
    <col min="10" max="10" width="11.7265625" style="1" customWidth="1"/>
    <col min="11" max="11" width="11.26953125" style="1" customWidth="1"/>
    <col min="12" max="16384" width="6.7265625" style="1"/>
  </cols>
  <sheetData>
    <row r="1" spans="1:16" ht="14.25" customHeight="1">
      <c r="A1" s="42" t="s">
        <v>39</v>
      </c>
      <c r="B1" s="42"/>
      <c r="C1" s="42"/>
      <c r="D1" s="42"/>
      <c r="E1" s="42"/>
      <c r="F1" s="42"/>
      <c r="G1" s="42"/>
      <c r="H1" s="42"/>
    </row>
    <row r="2" spans="1:16" ht="30" customHeight="1">
      <c r="A2" s="42"/>
      <c r="B2" s="42"/>
      <c r="C2" s="42"/>
      <c r="D2" s="42"/>
      <c r="E2" s="42"/>
      <c r="F2" s="42"/>
      <c r="G2" s="42"/>
      <c r="H2" s="42"/>
    </row>
    <row r="3" spans="1:16" ht="60" customHeight="1">
      <c r="A3" s="3"/>
      <c r="B3" s="43">
        <v>46113</v>
      </c>
      <c r="C3" s="44"/>
      <c r="D3" s="44"/>
      <c r="E3" s="45" t="s">
        <v>47</v>
      </c>
      <c r="F3" s="45"/>
      <c r="G3" s="45"/>
      <c r="H3" s="45"/>
    </row>
    <row r="4" spans="1:16" s="33" customFormat="1" ht="26.25" customHeight="1">
      <c r="B4" s="34" t="s">
        <v>1</v>
      </c>
      <c r="C4" s="35" t="s">
        <v>2</v>
      </c>
      <c r="D4" s="35" t="s">
        <v>3</v>
      </c>
      <c r="E4" s="35" t="s">
        <v>4</v>
      </c>
      <c r="F4" s="35" t="s">
        <v>5</v>
      </c>
      <c r="G4" s="35" t="s">
        <v>6</v>
      </c>
      <c r="H4" s="36" t="s">
        <v>7</v>
      </c>
      <c r="J4" s="37"/>
      <c r="K4" s="38"/>
      <c r="O4" s="37"/>
      <c r="P4" s="37"/>
    </row>
    <row r="5" spans="1:16" s="3" customFormat="1" ht="15" customHeight="1">
      <c r="B5" s="10" t="str">
        <f>IF(DAY(JunSun1)=1,"",IF(AND(YEAR(JunSun1+1)=カレンダーの年,MONTH(JunSun1+1)=6),JunSun1+1,""))</f>
        <v/>
      </c>
      <c r="C5" s="10" t="str">
        <f>IF(DAY(JunSun1)=1,"",IF(AND(YEAR(JunSun1+2)=カレンダーの年,MONTH(JunSun1+2)=6),JunSun1+2,""))</f>
        <v/>
      </c>
      <c r="D5" s="10" t="str">
        <f>IF(DAY(JunSun1)=1,"",IF(AND(YEAR(JunSun1+3)=カレンダーの年,MONTH(JunSun1+3)=6),JunSun1+3,""))</f>
        <v/>
      </c>
      <c r="E5" s="10" t="str">
        <f>IF(DAY(JunSun1)=1,"",IF(AND(YEAR(JunSun1+4)=カレンダーの年,MONTH(JunSun1+4)=6),JunSun1+4,""))</f>
        <v/>
      </c>
      <c r="F5" s="10" t="str">
        <f>IF(DAY(JunSun1)=1,"",IF(AND(YEAR(JunSun1+5)=カレンダーの年,MONTH(JunSun1+5)=6),JunSun1+5,""))</f>
        <v/>
      </c>
      <c r="G5" s="10" t="str">
        <f>IF(DAY(JunSun1)=1,"",IF(AND(YEAR(JunSun1+6)=カレンダーの年,MONTH(JunSun1+6)=6),JunSun1+6,""))</f>
        <v/>
      </c>
      <c r="H5" s="10">
        <f>IF(DAY(JunSun1)=1,IF(AND(YEAR(JunSun1)=カレンダーの年,MONTH(JunSun1)=6),JunSun1,""),IF(AND(YEAR(JunSun1+7)=カレンダーの年,MONTH(JunSun1+7)=6),JunSun1+7,""))</f>
        <v>45809</v>
      </c>
      <c r="I5" s="1"/>
      <c r="J5" s="1"/>
      <c r="K5" s="1"/>
      <c r="O5" s="12"/>
      <c r="P5" s="1"/>
    </row>
    <row r="6" spans="1:16" s="12" customFormat="1" ht="70.2" customHeight="1">
      <c r="A6" s="3"/>
      <c r="B6" s="31"/>
      <c r="C6" s="31"/>
      <c r="D6" s="31"/>
      <c r="E6" s="31"/>
      <c r="F6" s="31"/>
      <c r="G6" s="27"/>
      <c r="H6" s="27" t="s">
        <v>40</v>
      </c>
    </row>
    <row r="7" spans="1:16" ht="15" customHeight="1">
      <c r="A7" s="3"/>
      <c r="B7" s="15">
        <f>IF(DAY(JunSun1)=1,IF(AND(YEAR(JunSun1+1)=カレンダーの年,MONTH(JunSun1+1)=6),JunSun1+1,""),IF(AND(YEAR(JunSun1+8)=カレンダーの年,MONTH(JunSun1+8)=6),JunSun1+8,""))</f>
        <v>45810</v>
      </c>
      <c r="C7" s="15">
        <f>IF(DAY(JunSun1)=1,IF(AND(YEAR(JunSun1+2)=カレンダーの年,MONTH(JunSun1+2)=6),JunSun1+2,""),IF(AND(YEAR(JunSun1+9)=カレンダーの年,MONTH(JunSun1+9)=6),JunSun1+9,""))</f>
        <v>45811</v>
      </c>
      <c r="D7" s="15">
        <f>IF(DAY(JunSun1)=1,IF(AND(YEAR(JunSun1+3)=カレンダーの年,MONTH(JunSun1+3)=6),JunSun1+3,""),IF(AND(YEAR(JunSun1+10)=カレンダーの年,MONTH(JunSun1+10)=6),JunSun1+10,""))</f>
        <v>45812</v>
      </c>
      <c r="E7" s="15">
        <f>IF(DAY(JunSun1)=1,IF(AND(YEAR(JunSun1+4)=カレンダーの年,MONTH(JunSun1+4)=6),JunSun1+4,""),IF(AND(YEAR(JunSun1+11)=カレンダーの年,MONTH(JunSun1+11)=6),JunSun1+11,""))</f>
        <v>45813</v>
      </c>
      <c r="F7" s="15">
        <f>IF(DAY(JunSun1)=1,IF(AND(YEAR(JunSun1+5)=カレンダーの年,MONTH(JunSun1+5)=6),JunSun1+5,""),IF(AND(YEAR(JunSun1+12)=カレンダーの年,MONTH(JunSun1+12)=6),JunSun1+12,""))</f>
        <v>45814</v>
      </c>
      <c r="G7" s="15">
        <f>IF(DAY(JunSun1)=1,IF(AND(YEAR(JunSun1+6)=カレンダーの年,MONTH(JunSun1+6)=6),JunSun1+6,""),IF(AND(YEAR(JunSun1+13)=カレンダーの年,MONTH(JunSun1+13)=6),JunSun1+13,""))</f>
        <v>45815</v>
      </c>
      <c r="H7" s="15">
        <f>IF(DAY(JunSun1)=1,IF(AND(YEAR(JunSun1+7)=カレンダーの年,MONTH(JunSun1+7)=6),JunSun1+7,""),IF(AND(YEAR(JunSun1+14)=カレンダーの年,MONTH(JunSun1+14)=6),JunSun1+14,""))</f>
        <v>45816</v>
      </c>
    </row>
    <row r="8" spans="1:16" ht="70.2" customHeight="1">
      <c r="A8" s="3"/>
      <c r="B8" s="28" t="s">
        <v>24</v>
      </c>
      <c r="C8" s="28" t="s">
        <v>14</v>
      </c>
      <c r="D8" s="28" t="s">
        <v>24</v>
      </c>
      <c r="E8" s="28" t="s">
        <v>18</v>
      </c>
      <c r="F8" s="28" t="s">
        <v>24</v>
      </c>
      <c r="G8" s="30" t="s">
        <v>38</v>
      </c>
      <c r="H8" s="30" t="s">
        <v>40</v>
      </c>
    </row>
    <row r="9" spans="1:16" ht="15" customHeight="1">
      <c r="A9" s="3"/>
      <c r="B9" s="18">
        <f>IF(DAY(JunSun1)=1,IF(AND(YEAR(JunSun1+8)=カレンダーの年,MONTH(JunSun1+8)=6),JunSun1+8,""),IF(AND(YEAR(JunSun1+15)=カレンダーの年,MONTH(JunSun1+15)=6),JunSun1+15,""))</f>
        <v>45817</v>
      </c>
      <c r="C9" s="18">
        <f>IF(DAY(JunSun1)=1,IF(AND(YEAR(JunSun1+9)=カレンダーの年,MONTH(JunSun1+9)=6),JunSun1+9,""),IF(AND(YEAR(JunSun1+16)=カレンダーの年,MONTH(JunSun1+16)=6),JunSun1+16,""))</f>
        <v>45818</v>
      </c>
      <c r="D9" s="18">
        <f>IF(DAY(JunSun1)=1,IF(AND(YEAR(JunSun1+10)=カレンダーの年,MONTH(JunSun1+10)=6),JunSun1+10,""),IF(AND(YEAR(JunSun1+17)=カレンダーの年,MONTH(JunSun1+17)=6),JunSun1+17,""))</f>
        <v>45819</v>
      </c>
      <c r="E9" s="18">
        <f>IF(DAY(JunSun1)=1,IF(AND(YEAR(JunSun1+11)=カレンダーの年,MONTH(JunSun1+11)=6),JunSun1+11,""),IF(AND(YEAR(JunSun1+18)=カレンダーの年,MONTH(JunSun1+18)=6),JunSun1+18,""))</f>
        <v>45820</v>
      </c>
      <c r="F9" s="18">
        <f>IF(DAY(JunSun1)=1,IF(AND(YEAR(JunSun1+12)=カレンダーの年,MONTH(JunSun1+12)=6),JunSun1+12,""),IF(AND(YEAR(JunSun1+19)=カレンダーの年,MONTH(JunSun1+19)=6),JunSun1+19,""))</f>
        <v>45821</v>
      </c>
      <c r="G9" s="18">
        <f>IF(DAY(JunSun1)=1,IF(AND(YEAR(JunSun1+13)=カレンダーの年,MONTH(JunSun1+13)=6),JunSun1+13,""),IF(AND(YEAR(JunSun1+20)=カレンダーの年,MONTH(JunSun1+20)=6),JunSun1+20,""))</f>
        <v>45822</v>
      </c>
      <c r="H9" s="18">
        <f>IF(DAY(JunSun1)=1,IF(AND(YEAR(JunSun1+14)=カレンダーの年,MONTH(JunSun1+14)=6),JunSun1+14,""),IF(AND(YEAR(JunSun1+21)=カレンダーの年,MONTH(JunSun1+21)=6),JunSun1+21,""))</f>
        <v>45823</v>
      </c>
    </row>
    <row r="10" spans="1:16" ht="70.2" customHeight="1">
      <c r="A10" s="3"/>
      <c r="B10" s="31" t="s">
        <v>24</v>
      </c>
      <c r="C10" s="31" t="s">
        <v>14</v>
      </c>
      <c r="D10" s="31" t="s">
        <v>24</v>
      </c>
      <c r="E10" s="31" t="s">
        <v>24</v>
      </c>
      <c r="F10" s="31" t="s">
        <v>24</v>
      </c>
      <c r="G10" s="27" t="s">
        <v>38</v>
      </c>
      <c r="H10" s="27" t="s">
        <v>40</v>
      </c>
    </row>
    <row r="11" spans="1:16" ht="15" customHeight="1">
      <c r="A11" s="3"/>
      <c r="B11" s="19">
        <f>IF(DAY(JunSun1)=1,IF(AND(YEAR(JunSun1+15)=カレンダーの年,MONTH(JunSun1+15)=6),JunSun1+15,""),IF(AND(YEAR(JunSun1+22)=カレンダーの年,MONTH(JunSun1+22)=6),JunSun1+22,""))</f>
        <v>45824</v>
      </c>
      <c r="C11" s="19">
        <f>IF(DAY(JunSun1)=1,IF(AND(YEAR(JunSun1+16)=カレンダーの年,MONTH(JunSun1+16)=6),JunSun1+16,""),IF(AND(YEAR(JunSun1+23)=カレンダーの年,MONTH(JunSun1+23)=6),JunSun1+23,""))</f>
        <v>45825</v>
      </c>
      <c r="D11" s="19">
        <f>IF(DAY(JunSun1)=1,IF(AND(YEAR(JunSun1+17)=カレンダーの年,MONTH(JunSun1+17)=6),JunSun1+17,""),IF(AND(YEAR(JunSun1+24)=カレンダーの年,MONTH(JunSun1+24)=6),JunSun1+24,""))</f>
        <v>45826</v>
      </c>
      <c r="E11" s="19">
        <f>IF(DAY(JunSun1)=1,IF(AND(YEAR(JunSun1+18)=カレンダーの年,MONTH(JunSun1+18)=6),JunSun1+18,""),IF(AND(YEAR(JunSun1+25)=カレンダーの年,MONTH(JunSun1+25)=6),JunSun1+25,""))</f>
        <v>45827</v>
      </c>
      <c r="F11" s="19">
        <f>IF(DAY(JunSun1)=1,IF(AND(YEAR(JunSun1+19)=カレンダーの年,MONTH(JunSun1+19)=6),JunSun1+19,""),IF(AND(YEAR(JunSun1+26)=カレンダーの年,MONTH(JunSun1+26)=6),JunSun1+26,""))</f>
        <v>45828</v>
      </c>
      <c r="G11" s="19">
        <f>IF(DAY(JunSun1)=1,IF(AND(YEAR(JunSun1+20)=カレンダーの年,MONTH(JunSun1+20)=6),JunSun1+20,""),IF(AND(YEAR(JunSun1+27)=カレンダーの年,MONTH(JunSun1+27)=6),JunSun1+27,""))</f>
        <v>45829</v>
      </c>
      <c r="H11" s="19">
        <f>IF(DAY(JunSun1)=1,IF(AND(YEAR(JunSun1+21)=カレンダーの年,MONTH(JunSun1+21)=6),JunSun1+21,""),IF(AND(YEAR(JunSun1+28)=カレンダーの年,MONTH(JunSun1+28)=6),JunSun1+28,""))</f>
        <v>45830</v>
      </c>
    </row>
    <row r="12" spans="1:16" ht="70.2" customHeight="1">
      <c r="A12" s="3"/>
      <c r="B12" s="28" t="s">
        <v>24</v>
      </c>
      <c r="C12" s="28" t="s">
        <v>14</v>
      </c>
      <c r="D12" s="28" t="s">
        <v>24</v>
      </c>
      <c r="E12" s="28" t="s">
        <v>24</v>
      </c>
      <c r="F12" s="28" t="s">
        <v>24</v>
      </c>
      <c r="G12" s="30" t="s">
        <v>38</v>
      </c>
      <c r="H12" s="30" t="s">
        <v>40</v>
      </c>
    </row>
    <row r="13" spans="1:16" ht="15" customHeight="1">
      <c r="A13" s="3"/>
      <c r="B13" s="18">
        <f>IF(DAY(JunSun1)=1,IF(AND(YEAR(JunSun1+22)=カレンダーの年,MONTH(JunSun1+22)=6),JunSun1+22,""),IF(AND(YEAR(JunSun1+29)=カレンダーの年,MONTH(JunSun1+29)=6),JunSun1+29,""))</f>
        <v>45831</v>
      </c>
      <c r="C13" s="18">
        <f>IF(DAY(JunSun1)=1,IF(AND(YEAR(JunSun1+23)=カレンダーの年,MONTH(JunSun1+23)=6),JunSun1+23,""),IF(AND(YEAR(JunSun1+30)=カレンダーの年,MONTH(JunSun1+30)=6),JunSun1+30,""))</f>
        <v>45832</v>
      </c>
      <c r="D13" s="18">
        <f>IF(DAY(JunSun1)=1,IF(AND(YEAR(JunSun1+24)=カレンダーの年,MONTH(JunSun1+24)=6),JunSun1+24,""),IF(AND(YEAR(JunSun1+31)=カレンダーの年,MONTH(JunSun1+31)=6),JunSun1+31,""))</f>
        <v>45833</v>
      </c>
      <c r="E13" s="18">
        <f>IF(DAY(JunSun1)=1,IF(AND(YEAR(JunSun1+25)=カレンダーの年,MONTH(JunSun1+25)=6),JunSun1+25,""),IF(AND(YEAR(JunSun1+32)=カレンダーの年,MONTH(JunSun1+32)=6),JunSun1+32,""))</f>
        <v>45834</v>
      </c>
      <c r="F13" s="18">
        <f>IF(DAY(JunSun1)=1,IF(AND(YEAR(JunSun1+26)=カレンダーの年,MONTH(JunSun1+26)=6),JunSun1+26,""),IF(AND(YEAR(JunSun1+33)=カレンダーの年,MONTH(JunSun1+33)=6),JunSun1+33,""))</f>
        <v>45835</v>
      </c>
      <c r="G13" s="18">
        <f>IF(DAY(JunSun1)=1,IF(AND(YEAR(JunSun1+27)=カレンダーの年,MONTH(JunSun1+27)=6),JunSun1+27,""),IF(AND(YEAR(JunSun1+34)=カレンダーの年,MONTH(JunSun1+34)=6),JunSun1+34,""))</f>
        <v>45836</v>
      </c>
      <c r="H13" s="18">
        <v>29</v>
      </c>
    </row>
    <row r="14" spans="1:16" ht="70.2" customHeight="1">
      <c r="A14" s="3"/>
      <c r="B14" s="31" t="s">
        <v>24</v>
      </c>
      <c r="C14" s="31" t="s">
        <v>14</v>
      </c>
      <c r="D14" s="31" t="s">
        <v>24</v>
      </c>
      <c r="E14" s="31" t="s">
        <v>43</v>
      </c>
      <c r="F14" s="31" t="s">
        <v>43</v>
      </c>
      <c r="G14" s="27" t="s">
        <v>44</v>
      </c>
      <c r="H14" s="27" t="s">
        <v>45</v>
      </c>
    </row>
    <row r="15" spans="1:16" ht="15" customHeight="1">
      <c r="A15" s="3"/>
      <c r="B15" s="19">
        <v>30</v>
      </c>
      <c r="C15" s="20">
        <v>31</v>
      </c>
      <c r="D15" s="46" t="s">
        <v>46</v>
      </c>
      <c r="E15" s="47"/>
      <c r="F15" s="47"/>
      <c r="G15" s="47"/>
      <c r="H15" s="48"/>
    </row>
    <row r="16" spans="1:16" ht="141.6" customHeight="1">
      <c r="A16" s="3"/>
      <c r="B16" s="28" t="s">
        <v>17</v>
      </c>
      <c r="C16" s="16" t="s">
        <v>14</v>
      </c>
      <c r="D16" s="49"/>
      <c r="E16" s="50"/>
      <c r="F16" s="50"/>
      <c r="G16" s="50"/>
      <c r="H16" s="51"/>
    </row>
    <row r="17" spans="3:5" ht="17.25" customHeight="1"/>
    <row r="19" spans="3:5" ht="21" customHeight="1">
      <c r="C19" s="21"/>
      <c r="D19" s="22"/>
      <c r="E19" s="23"/>
    </row>
    <row r="20" spans="3:5" ht="19.5" customHeight="1"/>
  </sheetData>
  <mergeCells count="4">
    <mergeCell ref="A1:H2"/>
    <mergeCell ref="B3:D3"/>
    <mergeCell ref="E3:H3"/>
    <mergeCell ref="D15:H16"/>
  </mergeCells>
  <phoneticPr fontId="10"/>
  <printOptions horizontalCentered="1" verticalCentered="1"/>
  <pageMargins left="0.2" right="0.2" top="0.25" bottom="0.25" header="0" footer="0"/>
  <pageSetup scale="8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67C4C-4ACC-4A0B-9562-F0CB62FB253C}">
  <sheetPr>
    <tabColor theme="0" tint="-0.499984740745262"/>
    <pageSetUpPr fitToPage="1"/>
  </sheetPr>
  <dimension ref="A1:P20"/>
  <sheetViews>
    <sheetView showGridLines="0" topLeftCell="A7" zoomScale="90" zoomScaleNormal="90" workbookViewId="0">
      <selection activeCell="E14" sqref="E14"/>
    </sheetView>
  </sheetViews>
  <sheetFormatPr defaultColWidth="6.7265625" defaultRowHeight="15"/>
  <cols>
    <col min="1" max="1" width="3.08984375" style="1" customWidth="1"/>
    <col min="2" max="2" width="18.08984375" style="1" customWidth="1"/>
    <col min="3" max="3" width="13.7265625" style="1" customWidth="1"/>
    <col min="4" max="7" width="18.08984375" style="1" customWidth="1"/>
    <col min="8" max="8" width="18.1796875" style="1" customWidth="1"/>
    <col min="9" max="9" width="2.08984375" style="1" customWidth="1"/>
    <col min="10" max="10" width="11.7265625" style="1" customWidth="1"/>
    <col min="11" max="11" width="11.26953125" style="1" customWidth="1"/>
    <col min="12" max="16384" width="6.7265625" style="1"/>
  </cols>
  <sheetData>
    <row r="1" spans="1:16" ht="14.25" customHeight="1">
      <c r="A1" s="42" t="s">
        <v>39</v>
      </c>
      <c r="B1" s="42"/>
      <c r="C1" s="42"/>
      <c r="D1" s="42"/>
      <c r="E1" s="42"/>
      <c r="F1" s="42"/>
      <c r="G1" s="42"/>
      <c r="H1" s="42"/>
    </row>
    <row r="2" spans="1:16" ht="30" customHeight="1">
      <c r="A2" s="42"/>
      <c r="B2" s="42"/>
      <c r="C2" s="42"/>
      <c r="D2" s="42"/>
      <c r="E2" s="42"/>
      <c r="F2" s="42"/>
      <c r="G2" s="42"/>
      <c r="H2" s="42"/>
    </row>
    <row r="3" spans="1:16" ht="60" customHeight="1">
      <c r="A3" s="3"/>
      <c r="B3" s="43">
        <v>46113</v>
      </c>
      <c r="C3" s="44"/>
      <c r="D3" s="44"/>
      <c r="E3" s="45" t="s">
        <v>47</v>
      </c>
      <c r="F3" s="45"/>
      <c r="G3" s="45"/>
      <c r="H3" s="45"/>
    </row>
    <row r="4" spans="1:16" s="33" customFormat="1" ht="26.25" customHeight="1">
      <c r="B4" s="34" t="s">
        <v>1</v>
      </c>
      <c r="C4" s="35" t="s">
        <v>2</v>
      </c>
      <c r="D4" s="35" t="s">
        <v>3</v>
      </c>
      <c r="E4" s="35" t="s">
        <v>4</v>
      </c>
      <c r="F4" s="35" t="s">
        <v>5</v>
      </c>
      <c r="G4" s="35" t="s">
        <v>6</v>
      </c>
      <c r="H4" s="36" t="s">
        <v>7</v>
      </c>
      <c r="J4" s="37"/>
      <c r="K4" s="38"/>
      <c r="O4" s="37"/>
      <c r="P4" s="37"/>
    </row>
    <row r="5" spans="1:16" s="3" customFormat="1" ht="15" customHeight="1">
      <c r="B5" s="10" t="str">
        <f>IF(DAY(JunSun1)=1,"",IF(AND(YEAR(JunSun1+1)=カレンダーの年,MONTH(JunSun1+1)=6),JunSun1+1,""))</f>
        <v/>
      </c>
      <c r="C5" s="10" t="str">
        <f>IF(DAY(JunSun1)=1,"",IF(AND(YEAR(JunSun1+2)=カレンダーの年,MONTH(JunSun1+2)=6),JunSun1+2,""))</f>
        <v/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"/>
      <c r="J5" s="1"/>
      <c r="K5" s="1"/>
      <c r="O5" s="12"/>
      <c r="P5" s="1"/>
    </row>
    <row r="6" spans="1:16" s="12" customFormat="1" ht="70.2" customHeight="1">
      <c r="A6" s="3"/>
      <c r="B6" s="31"/>
      <c r="C6" s="31"/>
      <c r="D6" s="31" t="s">
        <v>15</v>
      </c>
      <c r="E6" s="31" t="s">
        <v>15</v>
      </c>
      <c r="F6" s="31" t="s">
        <v>15</v>
      </c>
      <c r="G6" s="27" t="s">
        <v>38</v>
      </c>
      <c r="H6" s="27" t="s">
        <v>40</v>
      </c>
    </row>
    <row r="7" spans="1:16" ht="15" customHeight="1">
      <c r="A7" s="3"/>
      <c r="B7" s="15">
        <v>6</v>
      </c>
      <c r="C7" s="15">
        <v>7</v>
      </c>
      <c r="D7" s="15">
        <v>8</v>
      </c>
      <c r="E7" s="15">
        <v>9</v>
      </c>
      <c r="F7" s="15">
        <v>10</v>
      </c>
      <c r="G7" s="15">
        <v>11</v>
      </c>
      <c r="H7" s="15">
        <v>12</v>
      </c>
    </row>
    <row r="8" spans="1:16" ht="70.2" customHeight="1">
      <c r="A8" s="3"/>
      <c r="B8" s="28" t="s">
        <v>24</v>
      </c>
      <c r="C8" s="28" t="s">
        <v>14</v>
      </c>
      <c r="D8" s="28" t="s">
        <v>24</v>
      </c>
      <c r="E8" s="28" t="s">
        <v>18</v>
      </c>
      <c r="F8" s="28" t="s">
        <v>24</v>
      </c>
      <c r="G8" s="30" t="s">
        <v>38</v>
      </c>
      <c r="H8" s="30" t="s">
        <v>40</v>
      </c>
    </row>
    <row r="9" spans="1:16" ht="15" customHeight="1">
      <c r="A9" s="3"/>
      <c r="B9" s="18">
        <v>13</v>
      </c>
      <c r="C9" s="18">
        <v>14</v>
      </c>
      <c r="D9" s="18">
        <v>15</v>
      </c>
      <c r="E9" s="18">
        <v>16</v>
      </c>
      <c r="F9" s="18">
        <v>17</v>
      </c>
      <c r="G9" s="18">
        <v>18</v>
      </c>
      <c r="H9" s="18">
        <v>19</v>
      </c>
    </row>
    <row r="10" spans="1:16" ht="70.2" customHeight="1">
      <c r="A10" s="3"/>
      <c r="B10" s="31" t="s">
        <v>24</v>
      </c>
      <c r="C10" s="31" t="s">
        <v>14</v>
      </c>
      <c r="D10" s="31" t="s">
        <v>24</v>
      </c>
      <c r="E10" s="31" t="s">
        <v>24</v>
      </c>
      <c r="F10" s="31" t="s">
        <v>24</v>
      </c>
      <c r="G10" s="27" t="s">
        <v>38</v>
      </c>
      <c r="H10" s="27" t="s">
        <v>40</v>
      </c>
    </row>
    <row r="11" spans="1:16" ht="15" customHeight="1">
      <c r="A11" s="3"/>
      <c r="B11" s="19">
        <v>20</v>
      </c>
      <c r="C11" s="19">
        <v>21</v>
      </c>
      <c r="D11" s="19">
        <v>22</v>
      </c>
      <c r="E11" s="19">
        <v>23</v>
      </c>
      <c r="F11" s="19">
        <v>24</v>
      </c>
      <c r="G11" s="19">
        <v>25</v>
      </c>
      <c r="H11" s="19">
        <v>26</v>
      </c>
    </row>
    <row r="12" spans="1:16" ht="70.2" customHeight="1">
      <c r="A12" s="3"/>
      <c r="B12" s="28" t="s">
        <v>24</v>
      </c>
      <c r="C12" s="28" t="s">
        <v>14</v>
      </c>
      <c r="D12" s="28" t="s">
        <v>24</v>
      </c>
      <c r="E12" s="28" t="s">
        <v>24</v>
      </c>
      <c r="F12" s="28" t="s">
        <v>24</v>
      </c>
      <c r="G12" s="30" t="s">
        <v>38</v>
      </c>
      <c r="H12" s="30" t="s">
        <v>40</v>
      </c>
    </row>
    <row r="13" spans="1:16" ht="15" customHeight="1">
      <c r="A13" s="3"/>
      <c r="B13" s="18">
        <v>27</v>
      </c>
      <c r="C13" s="18">
        <v>28</v>
      </c>
      <c r="D13" s="18">
        <v>29</v>
      </c>
      <c r="E13" s="18">
        <v>30</v>
      </c>
      <c r="F13" s="18"/>
      <c r="G13" s="18"/>
      <c r="H13" s="18"/>
    </row>
    <row r="14" spans="1:16" ht="70.2" customHeight="1">
      <c r="A14" s="3"/>
      <c r="B14" s="31" t="s">
        <v>24</v>
      </c>
      <c r="C14" s="31" t="s">
        <v>14</v>
      </c>
      <c r="D14" s="31" t="s">
        <v>48</v>
      </c>
      <c r="E14" s="31" t="s">
        <v>17</v>
      </c>
      <c r="F14" s="31"/>
      <c r="G14" s="27"/>
      <c r="H14" s="27"/>
    </row>
    <row r="15" spans="1:16" ht="15" customHeight="1">
      <c r="A15" s="3"/>
      <c r="B15" s="19"/>
      <c r="C15" s="20"/>
      <c r="D15" s="46" t="s">
        <v>46</v>
      </c>
      <c r="E15" s="47"/>
      <c r="F15" s="47"/>
      <c r="G15" s="47"/>
      <c r="H15" s="48"/>
    </row>
    <row r="16" spans="1:16" ht="141.6" customHeight="1">
      <c r="A16" s="3"/>
      <c r="B16" s="28"/>
      <c r="C16" s="16"/>
      <c r="D16" s="49"/>
      <c r="E16" s="50"/>
      <c r="F16" s="50"/>
      <c r="G16" s="50"/>
      <c r="H16" s="51"/>
    </row>
    <row r="17" spans="3:5" ht="17.25" customHeight="1"/>
    <row r="19" spans="3:5" ht="21" customHeight="1">
      <c r="C19" s="21"/>
      <c r="D19" s="22"/>
      <c r="E19" s="23"/>
    </row>
    <row r="20" spans="3:5" ht="19.5" customHeight="1"/>
  </sheetData>
  <mergeCells count="4">
    <mergeCell ref="A1:H2"/>
    <mergeCell ref="B3:D3"/>
    <mergeCell ref="E3:H3"/>
    <mergeCell ref="D15:H16"/>
  </mergeCells>
  <phoneticPr fontId="10"/>
  <printOptions horizontalCentered="1" verticalCentered="1"/>
  <pageMargins left="0.2" right="0.2" top="0.25" bottom="0.25" header="0" footer="0"/>
  <pageSetup scale="8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4B7B6-01F8-4F26-A176-24A391CF7602}">
  <sheetPr>
    <tabColor theme="0" tint="-0.499984740745262"/>
    <pageSetUpPr fitToPage="1"/>
  </sheetPr>
  <dimension ref="A1:P20"/>
  <sheetViews>
    <sheetView showGridLines="0" topLeftCell="A3" zoomScale="90" zoomScaleNormal="90" workbookViewId="0">
      <selection activeCell="F10" sqref="F10"/>
    </sheetView>
  </sheetViews>
  <sheetFormatPr defaultColWidth="6.7265625" defaultRowHeight="15"/>
  <cols>
    <col min="1" max="1" width="3.08984375" style="1" customWidth="1"/>
    <col min="2" max="2" width="18.08984375" style="1" customWidth="1"/>
    <col min="3" max="3" width="13.7265625" style="1" customWidth="1"/>
    <col min="4" max="7" width="18.08984375" style="1" customWidth="1"/>
    <col min="8" max="8" width="18.1796875" style="1" customWidth="1"/>
    <col min="9" max="9" width="2.08984375" style="1" customWidth="1"/>
    <col min="10" max="10" width="11.7265625" style="1" customWidth="1"/>
    <col min="11" max="11" width="11.26953125" style="1" customWidth="1"/>
    <col min="12" max="16384" width="6.7265625" style="1"/>
  </cols>
  <sheetData>
    <row r="1" spans="1:16" ht="14.25" customHeight="1">
      <c r="A1" s="42" t="s">
        <v>39</v>
      </c>
      <c r="B1" s="42"/>
      <c r="C1" s="42"/>
      <c r="D1" s="42"/>
      <c r="E1" s="42"/>
      <c r="F1" s="42"/>
      <c r="G1" s="42"/>
      <c r="H1" s="42"/>
    </row>
    <row r="2" spans="1:16" ht="30" customHeight="1">
      <c r="A2" s="42"/>
      <c r="B2" s="42"/>
      <c r="C2" s="42"/>
      <c r="D2" s="42"/>
      <c r="E2" s="42"/>
      <c r="F2" s="42"/>
      <c r="G2" s="42"/>
      <c r="H2" s="42"/>
    </row>
    <row r="3" spans="1:16" ht="60" customHeight="1">
      <c r="A3" s="3"/>
      <c r="B3" s="43">
        <v>46143</v>
      </c>
      <c r="C3" s="44"/>
      <c r="D3" s="44"/>
      <c r="E3" s="45" t="s">
        <v>47</v>
      </c>
      <c r="F3" s="45"/>
      <c r="G3" s="45"/>
      <c r="H3" s="45"/>
    </row>
    <row r="4" spans="1:16" s="33" customFormat="1" ht="26.25" customHeight="1">
      <c r="B4" s="34" t="s">
        <v>1</v>
      </c>
      <c r="C4" s="35" t="s">
        <v>2</v>
      </c>
      <c r="D4" s="35" t="s">
        <v>3</v>
      </c>
      <c r="E4" s="35" t="s">
        <v>4</v>
      </c>
      <c r="F4" s="35" t="s">
        <v>5</v>
      </c>
      <c r="G4" s="35" t="s">
        <v>6</v>
      </c>
      <c r="H4" s="36" t="s">
        <v>7</v>
      </c>
      <c r="J4" s="37"/>
      <c r="K4" s="38"/>
      <c r="O4" s="37"/>
      <c r="P4" s="37"/>
    </row>
    <row r="5" spans="1:16" s="3" customFormat="1" ht="15" customHeight="1">
      <c r="B5" s="10" t="str">
        <f>IF(DAY(JunSun1)=1,"",IF(AND(YEAR(JunSun1+1)=カレンダーの年,MONTH(JunSun1+1)=6),JunSun1+1,""))</f>
        <v/>
      </c>
      <c r="C5" s="10" t="str">
        <f>IF(DAY(JunSun1)=1,"",IF(AND(YEAR(JunSun1+2)=カレンダーの年,MONTH(JunSun1+2)=6),JunSun1+2,""))</f>
        <v/>
      </c>
      <c r="D5" s="10"/>
      <c r="E5" s="10"/>
      <c r="F5" s="10">
        <v>46143</v>
      </c>
      <c r="G5" s="10">
        <v>46144</v>
      </c>
      <c r="H5" s="10">
        <v>46145</v>
      </c>
      <c r="I5" s="1"/>
      <c r="J5" s="1"/>
      <c r="K5" s="1"/>
      <c r="O5" s="12"/>
      <c r="P5" s="1"/>
    </row>
    <row r="6" spans="1:16" s="12" customFormat="1" ht="70.2" customHeight="1">
      <c r="A6" s="3"/>
      <c r="B6" s="31"/>
      <c r="C6" s="31"/>
      <c r="D6" s="31"/>
      <c r="E6" s="31"/>
      <c r="F6" s="31" t="s">
        <v>15</v>
      </c>
      <c r="G6" s="27" t="s">
        <v>38</v>
      </c>
      <c r="H6" s="27" t="s">
        <v>40</v>
      </c>
    </row>
    <row r="7" spans="1:16" ht="15" customHeight="1">
      <c r="A7" s="3"/>
      <c r="B7" s="15">
        <v>46146</v>
      </c>
      <c r="C7" s="15">
        <v>46147</v>
      </c>
      <c r="D7" s="15">
        <v>46148</v>
      </c>
      <c r="E7" s="15">
        <v>46149</v>
      </c>
      <c r="F7" s="15">
        <v>46150</v>
      </c>
      <c r="G7" s="15">
        <v>46151</v>
      </c>
      <c r="H7" s="15">
        <v>46152</v>
      </c>
    </row>
    <row r="8" spans="1:16" ht="70.2" customHeight="1">
      <c r="A8" s="3"/>
      <c r="B8" s="28" t="s">
        <v>24</v>
      </c>
      <c r="C8" s="28" t="s">
        <v>14</v>
      </c>
      <c r="D8" s="28" t="s">
        <v>24</v>
      </c>
      <c r="E8" s="28" t="s">
        <v>15</v>
      </c>
      <c r="F8" s="28" t="s">
        <v>15</v>
      </c>
      <c r="G8" s="30" t="s">
        <v>38</v>
      </c>
      <c r="H8" s="30" t="s">
        <v>40</v>
      </c>
    </row>
    <row r="9" spans="1:16" ht="15" customHeight="1">
      <c r="A9" s="3"/>
      <c r="B9" s="18">
        <v>46153</v>
      </c>
      <c r="C9" s="18">
        <v>46154</v>
      </c>
      <c r="D9" s="18">
        <v>46155</v>
      </c>
      <c r="E9" s="18">
        <v>46156</v>
      </c>
      <c r="F9" s="18">
        <v>46157</v>
      </c>
      <c r="G9" s="18">
        <v>46158</v>
      </c>
      <c r="H9" s="18">
        <v>46159</v>
      </c>
    </row>
    <row r="10" spans="1:16" ht="70.2" customHeight="1">
      <c r="A10" s="3"/>
      <c r="B10" s="31" t="s">
        <v>15</v>
      </c>
      <c r="C10" s="31" t="s">
        <v>14</v>
      </c>
      <c r="D10" s="31" t="s">
        <v>15</v>
      </c>
      <c r="E10" s="31" t="s">
        <v>15</v>
      </c>
      <c r="F10" s="31" t="s">
        <v>15</v>
      </c>
      <c r="G10" s="27" t="s">
        <v>38</v>
      </c>
      <c r="H10" s="27" t="s">
        <v>40</v>
      </c>
    </row>
    <row r="11" spans="1:16" ht="15" customHeight="1">
      <c r="A11" s="3"/>
      <c r="B11" s="19">
        <v>46160</v>
      </c>
      <c r="C11" s="19">
        <v>46161</v>
      </c>
      <c r="D11" s="19">
        <v>46162</v>
      </c>
      <c r="E11" s="19">
        <v>46163</v>
      </c>
      <c r="F11" s="19">
        <v>46164</v>
      </c>
      <c r="G11" s="19">
        <v>46165</v>
      </c>
      <c r="H11" s="19">
        <v>46166</v>
      </c>
    </row>
    <row r="12" spans="1:16" ht="70.2" customHeight="1">
      <c r="A12" s="3"/>
      <c r="B12" s="28" t="s">
        <v>15</v>
      </c>
      <c r="C12" s="28" t="s">
        <v>14</v>
      </c>
      <c r="D12" s="28" t="s">
        <v>15</v>
      </c>
      <c r="E12" s="28" t="s">
        <v>15</v>
      </c>
      <c r="F12" s="28" t="s">
        <v>15</v>
      </c>
      <c r="G12" s="30" t="s">
        <v>38</v>
      </c>
      <c r="H12" s="30" t="s">
        <v>40</v>
      </c>
    </row>
    <row r="13" spans="1:16" ht="15" customHeight="1">
      <c r="A13" s="3"/>
      <c r="B13" s="18">
        <v>46167</v>
      </c>
      <c r="C13" s="18">
        <v>46168</v>
      </c>
      <c r="D13" s="18">
        <v>46169</v>
      </c>
      <c r="E13" s="18">
        <v>46170</v>
      </c>
      <c r="F13" s="18">
        <v>46171</v>
      </c>
      <c r="G13" s="18">
        <v>46172</v>
      </c>
      <c r="H13" s="18">
        <v>46173</v>
      </c>
    </row>
    <row r="14" spans="1:16" ht="70.2" customHeight="1">
      <c r="A14" s="3"/>
      <c r="B14" s="31" t="s">
        <v>15</v>
      </c>
      <c r="C14" s="31" t="s">
        <v>14</v>
      </c>
      <c r="D14" s="31" t="s">
        <v>15</v>
      </c>
      <c r="E14" s="31" t="s">
        <v>15</v>
      </c>
      <c r="F14" s="31" t="s">
        <v>15</v>
      </c>
      <c r="G14" s="27" t="s">
        <v>38</v>
      </c>
      <c r="H14" s="27" t="s">
        <v>40</v>
      </c>
    </row>
    <row r="15" spans="1:16" ht="15" customHeight="1">
      <c r="A15" s="3"/>
      <c r="B15" s="19"/>
      <c r="C15" s="20"/>
      <c r="D15" s="46" t="s">
        <v>46</v>
      </c>
      <c r="E15" s="47"/>
      <c r="F15" s="47"/>
      <c r="G15" s="47"/>
      <c r="H15" s="48"/>
    </row>
    <row r="16" spans="1:16" ht="141.6" customHeight="1">
      <c r="A16" s="3"/>
      <c r="B16" s="28"/>
      <c r="C16" s="16"/>
      <c r="D16" s="49"/>
      <c r="E16" s="50"/>
      <c r="F16" s="50"/>
      <c r="G16" s="50"/>
      <c r="H16" s="51"/>
    </row>
    <row r="17" spans="3:5" ht="17.25" customHeight="1"/>
    <row r="19" spans="3:5" ht="21" customHeight="1">
      <c r="C19" s="21"/>
      <c r="D19" s="22"/>
      <c r="E19" s="23"/>
    </row>
    <row r="20" spans="3:5" ht="19.5" customHeight="1"/>
  </sheetData>
  <mergeCells count="4">
    <mergeCell ref="A1:H2"/>
    <mergeCell ref="B3:D3"/>
    <mergeCell ref="E3:H3"/>
    <mergeCell ref="D15:H16"/>
  </mergeCells>
  <phoneticPr fontId="10"/>
  <printOptions horizontalCentered="1" verticalCentered="1"/>
  <pageMargins left="0.2" right="0.2" top="0.25" bottom="0.25" header="0" footer="0"/>
  <pageSetup scale="80" orientation="landscape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FDE-D918-4077-BA58-144C3A2DC7C1}">
  <sheetPr>
    <tabColor theme="0" tint="-0.499984740745262"/>
    <pageSetUpPr fitToPage="1"/>
  </sheetPr>
  <dimension ref="A1:P20"/>
  <sheetViews>
    <sheetView showGridLines="0" tabSelected="1" zoomScale="90" zoomScaleNormal="90" workbookViewId="0">
      <selection activeCell="D8" activeCellId="1" sqref="B8 D8"/>
    </sheetView>
  </sheetViews>
  <sheetFormatPr defaultColWidth="6.7265625" defaultRowHeight="15"/>
  <cols>
    <col min="1" max="1" width="3.08984375" style="1" customWidth="1"/>
    <col min="2" max="2" width="18.08984375" style="1" customWidth="1"/>
    <col min="3" max="3" width="13.7265625" style="1" customWidth="1"/>
    <col min="4" max="7" width="18.08984375" style="1" customWidth="1"/>
    <col min="8" max="8" width="18.1796875" style="1" customWidth="1"/>
    <col min="9" max="9" width="2.08984375" style="1" customWidth="1"/>
    <col min="10" max="10" width="11.7265625" style="1" customWidth="1"/>
    <col min="11" max="11" width="11.26953125" style="1" customWidth="1"/>
    <col min="12" max="16384" width="6.7265625" style="1"/>
  </cols>
  <sheetData>
    <row r="1" spans="1:16" ht="14.25" customHeight="1">
      <c r="A1" s="42" t="s">
        <v>39</v>
      </c>
      <c r="B1" s="42"/>
      <c r="C1" s="42"/>
      <c r="D1" s="42"/>
      <c r="E1" s="42"/>
      <c r="F1" s="42"/>
      <c r="G1" s="42"/>
      <c r="H1" s="42"/>
    </row>
    <row r="2" spans="1:16" ht="30" customHeight="1">
      <c r="A2" s="42"/>
      <c r="B2" s="42"/>
      <c r="C2" s="42"/>
      <c r="D2" s="42"/>
      <c r="E2" s="42"/>
      <c r="F2" s="42"/>
      <c r="G2" s="42"/>
      <c r="H2" s="42"/>
    </row>
    <row r="3" spans="1:16" ht="60" customHeight="1">
      <c r="A3" s="3"/>
      <c r="B3" s="43">
        <v>46174</v>
      </c>
      <c r="C3" s="44"/>
      <c r="D3" s="44"/>
      <c r="E3" s="45" t="s">
        <v>47</v>
      </c>
      <c r="F3" s="45"/>
      <c r="G3" s="45"/>
      <c r="H3" s="45"/>
    </row>
    <row r="4" spans="1:16" s="33" customFormat="1" ht="26.25" customHeight="1">
      <c r="B4" s="34" t="s">
        <v>1</v>
      </c>
      <c r="C4" s="35" t="s">
        <v>2</v>
      </c>
      <c r="D4" s="35" t="s">
        <v>3</v>
      </c>
      <c r="E4" s="35" t="s">
        <v>4</v>
      </c>
      <c r="F4" s="35" t="s">
        <v>5</v>
      </c>
      <c r="G4" s="35" t="s">
        <v>6</v>
      </c>
      <c r="H4" s="36" t="s">
        <v>7</v>
      </c>
      <c r="J4" s="37"/>
      <c r="K4" s="38"/>
      <c r="O4" s="37"/>
      <c r="P4" s="37"/>
    </row>
    <row r="5" spans="1:16" s="3" customFormat="1" ht="15" customHeight="1"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  <c r="H5" s="10">
        <v>7</v>
      </c>
      <c r="I5" s="1"/>
      <c r="J5" s="1"/>
      <c r="K5" s="1"/>
      <c r="O5" s="12"/>
      <c r="P5" s="1"/>
    </row>
    <row r="6" spans="1:16" s="12" customFormat="1" ht="70.2" customHeight="1">
      <c r="A6" s="3"/>
      <c r="B6" s="31" t="s">
        <v>15</v>
      </c>
      <c r="C6" s="31" t="s">
        <v>14</v>
      </c>
      <c r="D6" s="31" t="s">
        <v>15</v>
      </c>
      <c r="E6" s="31" t="s">
        <v>15</v>
      </c>
      <c r="F6" s="31" t="s">
        <v>15</v>
      </c>
      <c r="G6" s="27" t="s">
        <v>49</v>
      </c>
      <c r="H6" s="27" t="s">
        <v>50</v>
      </c>
    </row>
    <row r="7" spans="1:16" ht="15" customHeight="1">
      <c r="A7" s="3"/>
      <c r="B7" s="15">
        <v>8</v>
      </c>
      <c r="C7" s="15">
        <v>9</v>
      </c>
      <c r="D7" s="15">
        <v>10</v>
      </c>
      <c r="E7" s="15">
        <v>11</v>
      </c>
      <c r="F7" s="15">
        <v>12</v>
      </c>
      <c r="G7" s="15">
        <v>13</v>
      </c>
      <c r="H7" s="15">
        <v>14</v>
      </c>
    </row>
    <row r="8" spans="1:16" ht="70.2" customHeight="1">
      <c r="A8" s="3"/>
      <c r="B8" s="28" t="s">
        <v>22</v>
      </c>
      <c r="C8" s="28" t="s">
        <v>14</v>
      </c>
      <c r="D8" s="28" t="s">
        <v>22</v>
      </c>
      <c r="E8" s="28" t="s">
        <v>15</v>
      </c>
      <c r="F8" s="28" t="s">
        <v>15</v>
      </c>
      <c r="G8" s="30" t="s">
        <v>49</v>
      </c>
      <c r="H8" s="30" t="s">
        <v>50</v>
      </c>
    </row>
    <row r="9" spans="1:16" ht="15" customHeight="1">
      <c r="A9" s="3"/>
      <c r="B9" s="18">
        <v>15</v>
      </c>
      <c r="C9" s="18">
        <v>16</v>
      </c>
      <c r="D9" s="18">
        <v>17</v>
      </c>
      <c r="E9" s="18">
        <v>18</v>
      </c>
      <c r="F9" s="18">
        <v>19</v>
      </c>
      <c r="G9" s="18">
        <v>20</v>
      </c>
      <c r="H9" s="18">
        <v>21</v>
      </c>
    </row>
    <row r="10" spans="1:16" ht="70.2" customHeight="1">
      <c r="A10" s="3"/>
      <c r="B10" s="31" t="s">
        <v>15</v>
      </c>
      <c r="C10" s="31" t="s">
        <v>14</v>
      </c>
      <c r="D10" s="31" t="s">
        <v>15</v>
      </c>
      <c r="E10" s="31" t="s">
        <v>15</v>
      </c>
      <c r="F10" s="31" t="s">
        <v>15</v>
      </c>
      <c r="G10" s="27" t="s">
        <v>49</v>
      </c>
      <c r="H10" s="27" t="s">
        <v>50</v>
      </c>
    </row>
    <row r="11" spans="1:16" ht="15" customHeight="1">
      <c r="A11" s="3"/>
      <c r="B11" s="19">
        <v>22</v>
      </c>
      <c r="C11" s="19">
        <v>23</v>
      </c>
      <c r="D11" s="19">
        <v>24</v>
      </c>
      <c r="E11" s="19">
        <v>25</v>
      </c>
      <c r="F11" s="19">
        <v>26</v>
      </c>
      <c r="G11" s="19">
        <v>27</v>
      </c>
      <c r="H11" s="19">
        <v>28</v>
      </c>
    </row>
    <row r="12" spans="1:16" ht="70.2" customHeight="1">
      <c r="A12" s="3"/>
      <c r="B12" s="28" t="s">
        <v>15</v>
      </c>
      <c r="C12" s="28" t="s">
        <v>14</v>
      </c>
      <c r="D12" s="28" t="s">
        <v>15</v>
      </c>
      <c r="E12" s="28" t="s">
        <v>15</v>
      </c>
      <c r="F12" s="28" t="s">
        <v>17</v>
      </c>
      <c r="G12" s="28" t="s">
        <v>17</v>
      </c>
      <c r="H12" s="30" t="s">
        <v>50</v>
      </c>
    </row>
    <row r="13" spans="1:16" ht="15" customHeight="1">
      <c r="A13" s="3"/>
      <c r="B13" s="18">
        <v>29</v>
      </c>
      <c r="C13" s="18">
        <v>30</v>
      </c>
      <c r="D13" s="18"/>
      <c r="E13" s="18"/>
      <c r="F13" s="18"/>
      <c r="G13" s="18"/>
      <c r="H13" s="18"/>
    </row>
    <row r="14" spans="1:16" ht="70.2" customHeight="1">
      <c r="A14" s="3"/>
      <c r="B14" s="31" t="s">
        <v>17</v>
      </c>
      <c r="C14" s="31" t="s">
        <v>14</v>
      </c>
      <c r="D14" s="31"/>
      <c r="E14" s="31"/>
      <c r="F14" s="31"/>
      <c r="G14" s="27"/>
      <c r="H14" s="27"/>
    </row>
    <row r="15" spans="1:16" ht="15" customHeight="1">
      <c r="A15" s="3"/>
      <c r="B15" s="19"/>
      <c r="C15" s="20"/>
      <c r="D15" s="46" t="s">
        <v>46</v>
      </c>
      <c r="E15" s="47"/>
      <c r="F15" s="47"/>
      <c r="G15" s="47"/>
      <c r="H15" s="48"/>
    </row>
    <row r="16" spans="1:16" ht="141.6" customHeight="1">
      <c r="A16" s="3"/>
      <c r="B16" s="28"/>
      <c r="C16" s="16"/>
      <c r="D16" s="49"/>
      <c r="E16" s="50"/>
      <c r="F16" s="50"/>
      <c r="G16" s="50"/>
      <c r="H16" s="51"/>
    </row>
    <row r="17" spans="3:5" ht="17.25" customHeight="1"/>
    <row r="19" spans="3:5" ht="21" customHeight="1">
      <c r="C19" s="21"/>
      <c r="D19" s="22"/>
      <c r="E19" s="23"/>
    </row>
    <row r="20" spans="3:5" ht="19.5" customHeight="1"/>
  </sheetData>
  <mergeCells count="4">
    <mergeCell ref="A1:H2"/>
    <mergeCell ref="B3:D3"/>
    <mergeCell ref="E3:H3"/>
    <mergeCell ref="D15:H16"/>
  </mergeCells>
  <phoneticPr fontId="10"/>
  <printOptions horizontalCentered="1" verticalCentered="1"/>
  <pageMargins left="0.2" right="0.2" top="0.25" bottom="0.25" header="0" footer="0"/>
  <pageSetup scale="8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2C5BE-097C-4EFE-8A39-5DB795FCF4C4}">
  <sheetPr>
    <tabColor theme="0" tint="-0.34998626667073579"/>
    <pageSetUpPr fitToPage="1"/>
  </sheetPr>
  <dimension ref="A1:R20"/>
  <sheetViews>
    <sheetView showGridLines="0" zoomScale="80" zoomScaleNormal="80" workbookViewId="0">
      <selection activeCell="G4" sqref="G4"/>
    </sheetView>
  </sheetViews>
  <sheetFormatPr defaultColWidth="6.7265625" defaultRowHeight="15"/>
  <cols>
    <col min="1" max="1" width="3.08984375" style="1" customWidth="1"/>
    <col min="2" max="9" width="13.7265625" style="1" customWidth="1"/>
    <col min="10" max="10" width="12.7265625" style="1" customWidth="1"/>
    <col min="11" max="11" width="2.08984375" style="1" customWidth="1"/>
    <col min="12" max="12" width="11.7265625" style="1" customWidth="1"/>
    <col min="13" max="13" width="11.26953125" style="1" customWidth="1"/>
    <col min="14" max="16384" width="6.7265625" style="1"/>
  </cols>
  <sheetData>
    <row r="1" spans="1:18" ht="14.25" customHeight="1">
      <c r="A1" s="3"/>
    </row>
    <row r="2" spans="1:18" ht="30" customHeight="1">
      <c r="A2" s="3"/>
      <c r="B2" s="4"/>
      <c r="C2" s="4"/>
      <c r="D2" s="4"/>
      <c r="E2" s="4"/>
      <c r="F2" s="4"/>
      <c r="G2" s="4"/>
      <c r="H2" s="4"/>
      <c r="I2" s="4"/>
      <c r="J2" s="4"/>
    </row>
    <row r="3" spans="1:18" ht="62.25" customHeight="1">
      <c r="A3" s="3"/>
      <c r="B3" s="52" t="str">
        <f>UPPER(TEXT(DATE(カレンダーの年,2,1),"yyyy年m月"))</f>
        <v>2025年2月</v>
      </c>
      <c r="C3" s="52"/>
      <c r="D3" s="52"/>
      <c r="E3" s="52"/>
      <c r="F3" s="52"/>
    </row>
    <row r="4" spans="1:18" s="3" customFormat="1" ht="26.25" customHeight="1"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1"/>
      <c r="J4" s="1"/>
      <c r="L4" s="1"/>
      <c r="M4" s="9"/>
      <c r="Q4" s="1"/>
      <c r="R4" s="1"/>
    </row>
    <row r="5" spans="1:18" s="3" customFormat="1" ht="15" customHeight="1">
      <c r="B5" s="10" t="str">
        <f>IF(DAY(FebSun1)=1,"",IF(AND(YEAR(FebSun1+1)=カレンダーの年,MONTH(FebSun1+1)=2),FebSun1+1,""))</f>
        <v/>
      </c>
      <c r="C5" s="10" t="str">
        <f>IF(DAY(FebSun1)=1,"",IF(AND(YEAR(FebSun1+2)=カレンダーの年,MONTH(FebSun1+2)=2),FebSun1+2,""))</f>
        <v/>
      </c>
      <c r="D5" s="10" t="str">
        <f>IF(DAY(FebSun1)=1,"",IF(AND(YEAR(FebSun1+3)=カレンダーの年,MONTH(FebSun1+3)=2),FebSun1+3,""))</f>
        <v/>
      </c>
      <c r="E5" s="10" t="str">
        <f>IF(DAY(FebSun1)=1,"",IF(AND(YEAR(FebSun1+4)=カレンダーの年,MONTH(FebSun1+4)=2),FebSun1+4,""))</f>
        <v/>
      </c>
      <c r="F5" s="10" t="str">
        <f>IF(DAY(FebSun1)=1,"",IF(AND(YEAR(FebSun1+5)=カレンダーの年,MONTH(FebSun1+5)=2),FebSun1+5,""))</f>
        <v/>
      </c>
      <c r="G5" s="10">
        <f>IF(DAY(FebSun1)=1,"",IF(AND(YEAR(FebSun1+6)=カレンダーの年,MONTH(FebSun1+6)=2),FebSun1+6,""))</f>
        <v>45689</v>
      </c>
      <c r="H5" s="10">
        <f>IF(DAY(FebSun1)=1,IF(AND(YEAR(FebSun1)=カレンダーの年,MONTH(FebSun1)=2),FebSun1,""),IF(AND(YEAR(FebSun1+7)=カレンダーの年,MONTH(FebSun1+7)=2),FebSun1+7,""))</f>
        <v>45690</v>
      </c>
      <c r="I5" s="11"/>
      <c r="K5" s="1"/>
      <c r="L5" s="1"/>
      <c r="M5" s="1"/>
      <c r="Q5" s="12"/>
      <c r="R5" s="1"/>
    </row>
    <row r="6" spans="1:18" s="12" customFormat="1" ht="64.5" customHeight="1">
      <c r="A6" s="3"/>
      <c r="B6" s="13"/>
      <c r="C6" s="13"/>
      <c r="D6" s="13"/>
      <c r="E6" s="13"/>
      <c r="F6" s="13"/>
      <c r="G6" s="14"/>
      <c r="H6" s="14"/>
      <c r="I6" s="11"/>
    </row>
    <row r="7" spans="1:18" ht="15" customHeight="1">
      <c r="A7" s="3"/>
      <c r="B7" s="15">
        <f>IF(DAY(FebSun1)=1,IF(AND(YEAR(FebSun1+1)=カレンダーの年,MONTH(FebSun1+1)=2),FebSun1+1,""),IF(AND(YEAR(FebSun1+8)=カレンダーの年,MONTH(FebSun1+8)=2),FebSun1+8,""))</f>
        <v>45691</v>
      </c>
      <c r="C7" s="15">
        <f>IF(DAY(FebSun1)=1,IF(AND(YEAR(FebSun1+2)=カレンダーの年,MONTH(FebSun1+2)=2),FebSun1+2,""),IF(AND(YEAR(FebSun1+9)=カレンダーの年,MONTH(FebSun1+9)=2),FebSun1+9,""))</f>
        <v>45692</v>
      </c>
      <c r="D7" s="15">
        <f>IF(DAY(FebSun1)=1,IF(AND(YEAR(FebSun1+3)=カレンダーの年,MONTH(FebSun1+3)=2),FebSun1+3,""),IF(AND(YEAR(FebSun1+10)=カレンダーの年,MONTH(FebSun1+10)=2),FebSun1+10,""))</f>
        <v>45693</v>
      </c>
      <c r="E7" s="15">
        <f>IF(DAY(FebSun1)=1,IF(AND(YEAR(FebSun1+4)=カレンダーの年,MONTH(FebSun1+4)=2),FebSun1+4,""),IF(AND(YEAR(FebSun1+11)=カレンダーの年,MONTH(FebSun1+11)=2),FebSun1+11,""))</f>
        <v>45694</v>
      </c>
      <c r="F7" s="15">
        <f>IF(DAY(FebSun1)=1,IF(AND(YEAR(FebSun1+5)=カレンダーの年,MONTH(FebSun1+5)=2),FebSun1+5,""),IF(AND(YEAR(FebSun1+12)=カレンダーの年,MONTH(FebSun1+12)=2),FebSun1+12,""))</f>
        <v>45695</v>
      </c>
      <c r="G7" s="15">
        <f>IF(DAY(FebSun1)=1,IF(AND(YEAR(FebSun1+6)=カレンダーの年,MONTH(FebSun1+6)=2),FebSun1+6,""),IF(AND(YEAR(FebSun1+13)=カレンダーの年,MONTH(FebSun1+13)=2),FebSun1+13,""))</f>
        <v>45696</v>
      </c>
      <c r="H7" s="15">
        <f>IF(DAY(FebSun1)=1,IF(AND(YEAR(FebSun1+7)=カレンダーの年,MONTH(FebSun1+7)=2),FebSun1+7,""),IF(AND(YEAR(FebSun1+14)=カレンダーの年,MONTH(FebSun1+14)=2),FebSun1+14,""))</f>
        <v>45697</v>
      </c>
      <c r="I7" s="11"/>
    </row>
    <row r="8" spans="1:18" ht="64.5" customHeight="1">
      <c r="A8" s="3"/>
      <c r="B8" s="16"/>
      <c r="C8" s="16"/>
      <c r="D8" s="16"/>
      <c r="E8" s="16"/>
      <c r="F8" s="16"/>
      <c r="G8" s="17"/>
      <c r="H8" s="17"/>
      <c r="I8" s="11"/>
    </row>
    <row r="9" spans="1:18" ht="15" customHeight="1">
      <c r="A9" s="3"/>
      <c r="B9" s="18">
        <f>IF(DAY(FebSun1)=1,IF(AND(YEAR(FebSun1+8)=カレンダーの年,MONTH(FebSun1+8)=2),FebSun1+8,""),IF(AND(YEAR(FebSun1+15)=カレンダーの年,MONTH(FebSun1+15)=2),FebSun1+15,""))</f>
        <v>45698</v>
      </c>
      <c r="C9" s="18">
        <f>IF(DAY(FebSun1)=1,IF(AND(YEAR(FebSun1+9)=カレンダーの年,MONTH(FebSun1+9)=2),FebSun1+9,""),IF(AND(YEAR(FebSun1+16)=カレンダーの年,MONTH(FebSun1+16)=2),FebSun1+16,""))</f>
        <v>45699</v>
      </c>
      <c r="D9" s="18">
        <f>IF(DAY(FebSun1)=1,IF(AND(YEAR(FebSun1+10)=カレンダーの年,MONTH(FebSun1+10)=2),FebSun1+10,""),IF(AND(YEAR(FebSun1+17)=カレンダーの年,MONTH(FebSun1+17)=2),FebSun1+17,""))</f>
        <v>45700</v>
      </c>
      <c r="E9" s="18">
        <f>IF(DAY(FebSun1)=1,IF(AND(YEAR(FebSun1+11)=カレンダーの年,MONTH(FebSun1+11)=2),FebSun1+11,""),IF(AND(YEAR(FebSun1+18)=カレンダーの年,MONTH(FebSun1+18)=2),FebSun1+18,""))</f>
        <v>45701</v>
      </c>
      <c r="F9" s="18">
        <f>IF(DAY(FebSun1)=1,IF(AND(YEAR(FebSun1+12)=カレンダーの年,MONTH(FebSun1+12)=2),FebSun1+12,""),IF(AND(YEAR(FebSun1+19)=カレンダーの年,MONTH(FebSun1+19)=2),FebSun1+19,""))</f>
        <v>45702</v>
      </c>
      <c r="G9" s="18">
        <f>IF(DAY(FebSun1)=1,IF(AND(YEAR(FebSun1+13)=カレンダーの年,MONTH(FebSun1+13)=2),FebSun1+13,""),IF(AND(YEAR(FebSun1+20)=カレンダーの年,MONTH(FebSun1+20)=2),FebSun1+20,""))</f>
        <v>45703</v>
      </c>
      <c r="H9" s="18">
        <f>IF(DAY(FebSun1)=1,IF(AND(YEAR(FebSun1+14)=カレンダーの年,MONTH(FebSun1+14)=2),FebSun1+14,""),IF(AND(YEAR(FebSun1+21)=カレンダーの年,MONTH(FebSun1+21)=2),FebSun1+21,""))</f>
        <v>45704</v>
      </c>
      <c r="I9" s="11"/>
    </row>
    <row r="10" spans="1:18" ht="64.5" customHeight="1">
      <c r="A10" s="3"/>
      <c r="B10" s="13"/>
      <c r="C10" s="13"/>
      <c r="D10" s="13"/>
      <c r="E10" s="13"/>
      <c r="F10" s="13"/>
      <c r="G10" s="14"/>
      <c r="H10" s="14"/>
      <c r="I10" s="11"/>
    </row>
    <row r="11" spans="1:18" ht="15" customHeight="1">
      <c r="A11" s="3"/>
      <c r="B11" s="19">
        <f>IF(DAY(FebSun1)=1,IF(AND(YEAR(FebSun1+15)=カレンダーの年,MONTH(FebSun1+15)=2),FebSun1+15,""),IF(AND(YEAR(FebSun1+22)=カレンダーの年,MONTH(FebSun1+22)=2),FebSun1+22,""))</f>
        <v>45705</v>
      </c>
      <c r="C11" s="19">
        <f>IF(DAY(FebSun1)=1,IF(AND(YEAR(FebSun1+16)=カレンダーの年,MONTH(FebSun1+16)=2),FebSun1+16,""),IF(AND(YEAR(FebSun1+23)=カレンダーの年,MONTH(FebSun1+23)=2),FebSun1+23,""))</f>
        <v>45706</v>
      </c>
      <c r="D11" s="19">
        <f>IF(DAY(FebSun1)=1,IF(AND(YEAR(FebSun1+17)=カレンダーの年,MONTH(FebSun1+17)=2),FebSun1+17,""),IF(AND(YEAR(FebSun1+24)=カレンダーの年,MONTH(FebSun1+24)=2),FebSun1+24,""))</f>
        <v>45707</v>
      </c>
      <c r="E11" s="19">
        <f>IF(DAY(FebSun1)=1,IF(AND(YEAR(FebSun1+18)=カレンダーの年,MONTH(FebSun1+18)=2),FebSun1+18,""),IF(AND(YEAR(FebSun1+25)=カレンダーの年,MONTH(FebSun1+25)=2),FebSun1+25,""))</f>
        <v>45708</v>
      </c>
      <c r="F11" s="19">
        <f>IF(DAY(FebSun1)=1,IF(AND(YEAR(FebSun1+19)=カレンダーの年,MONTH(FebSun1+19)=2),FebSun1+19,""),IF(AND(YEAR(FebSun1+26)=カレンダーの年,MONTH(FebSun1+26)=2),FebSun1+26,""))</f>
        <v>45709</v>
      </c>
      <c r="G11" s="19">
        <f>IF(DAY(FebSun1)=1,IF(AND(YEAR(FebSun1+20)=カレンダーの年,MONTH(FebSun1+20)=2),FebSun1+20,""),IF(AND(YEAR(FebSun1+27)=カレンダーの年,MONTH(FebSun1+27)=2),FebSun1+27,""))</f>
        <v>45710</v>
      </c>
      <c r="H11" s="19">
        <f>IF(DAY(FebSun1)=1,IF(AND(YEAR(FebSun1+21)=カレンダーの年,MONTH(FebSun1+21)=2),FebSun1+21,""),IF(AND(YEAR(FebSun1+28)=カレンダーの年,MONTH(FebSun1+28)=2),FebSun1+28,""))</f>
        <v>45711</v>
      </c>
      <c r="I11" s="11"/>
    </row>
    <row r="12" spans="1:18" ht="64.5" customHeight="1">
      <c r="A12" s="3"/>
      <c r="B12" s="16"/>
      <c r="C12" s="16"/>
      <c r="D12" s="16"/>
      <c r="E12" s="16"/>
      <c r="F12" s="16"/>
      <c r="G12" s="17"/>
      <c r="H12" s="17"/>
      <c r="I12" s="11"/>
    </row>
    <row r="13" spans="1:18" ht="15" customHeight="1">
      <c r="A13" s="3"/>
      <c r="B13" s="18">
        <f>IF(DAY(FebSun1)=1,IF(AND(YEAR(FebSun1+22)=カレンダーの年,MONTH(FebSun1+22)=2),FebSun1+22,""),IF(AND(YEAR(FebSun1+29)=カレンダーの年,MONTH(FebSun1+29)=2),FebSun1+29,""))</f>
        <v>45712</v>
      </c>
      <c r="C13" s="18">
        <f>IF(DAY(FebSun1)=1,IF(AND(YEAR(FebSun1+23)=カレンダーの年,MONTH(FebSun1+23)=2),FebSun1+23,""),IF(AND(YEAR(FebSun1+30)=カレンダーの年,MONTH(FebSun1+30)=2),FebSun1+30,""))</f>
        <v>45713</v>
      </c>
      <c r="D13" s="18">
        <f>IF(DAY(FebSun1)=1,IF(AND(YEAR(FebSun1+24)=カレンダーの年,MONTH(FebSun1+24)=2),FebSun1+24,""),IF(AND(YEAR(FebSun1+31)=カレンダーの年,MONTH(FebSun1+31)=2),FebSun1+31,""))</f>
        <v>45714</v>
      </c>
      <c r="E13" s="18">
        <f>IF(DAY(FebSun1)=1,IF(AND(YEAR(FebSun1+25)=カレンダーの年,MONTH(FebSun1+25)=2),FebSun1+25,""),IF(AND(YEAR(FebSun1+32)=カレンダーの年,MONTH(FebSun1+32)=2),FebSun1+32,""))</f>
        <v>45715</v>
      </c>
      <c r="F13" s="18">
        <f>IF(DAY(FebSun1)=1,IF(AND(YEAR(FebSun1+26)=カレンダーの年,MONTH(FebSun1+26)=2),FebSun1+26,""),IF(AND(YEAR(FebSun1+33)=カレンダーの年,MONTH(FebSun1+33)=2),FebSun1+33,""))</f>
        <v>45716</v>
      </c>
      <c r="G13" s="18" t="str">
        <f>IF(DAY(FebSun1)=1,IF(AND(YEAR(FebSun1+27)=カレンダーの年,MONTH(FebSun1+27)=2),FebSun1+27,""),IF(AND(YEAR(FebSun1+34)=カレンダーの年,MONTH(FebSun1+34)=2),FebSun1+34,""))</f>
        <v/>
      </c>
      <c r="H13" s="18" t="str">
        <f>IF(DAY(FebSun1)=1,IF(AND(YEAR(FebSun1+28)=カレンダーの年,MONTH(FebSun1+28)=2),FebSun1+28,""),IF(AND(YEAR(FebSun1+35)=カレンダーの年,MONTH(FebSun1+35)=2),FebSun1+35,""))</f>
        <v/>
      </c>
      <c r="I13" s="11"/>
    </row>
    <row r="14" spans="1:18" ht="64.5" customHeight="1">
      <c r="A14" s="3"/>
      <c r="B14" s="13"/>
      <c r="C14" s="13"/>
      <c r="D14" s="13"/>
      <c r="E14" s="13"/>
      <c r="F14" s="13"/>
      <c r="G14" s="14"/>
      <c r="H14" s="14"/>
      <c r="I14" s="11"/>
    </row>
    <row r="15" spans="1:18" ht="15" customHeight="1">
      <c r="A15" s="3"/>
      <c r="B15" s="19" t="str">
        <f>IF(DAY(FebSun1)=1,IF(AND(YEAR(FebSun1+29)=カレンダーの年,MONTH(FebSun1+29)=2),FebSun1+29,""),IF(AND(YEAR(FebSun1+36)=カレンダーの年,MONTH(FebSun1+36)=2),FebSun1+36,""))</f>
        <v/>
      </c>
      <c r="C15" s="20" t="str">
        <f>IF(DAY(FebSun1)=1,IF(AND(YEAR(FebSun1+30)=カレンダーの年,MONTH(FebSun1+30)=2),FebSun1+30,""),IF(AND(YEAR(FebSun1+37)=カレンダーの年,MONTH(FebSun1+37)=2),FebSun1+37,""))</f>
        <v/>
      </c>
      <c r="D15" s="53" t="s">
        <v>8</v>
      </c>
      <c r="E15" s="54"/>
      <c r="F15" s="54"/>
      <c r="G15" s="54"/>
      <c r="H15" s="55"/>
      <c r="I15" s="11"/>
    </row>
    <row r="16" spans="1:18" ht="64.5" customHeight="1">
      <c r="A16" s="3"/>
      <c r="B16" s="16"/>
      <c r="C16" s="16"/>
      <c r="D16" s="56"/>
      <c r="E16" s="57"/>
      <c r="F16" s="57"/>
      <c r="G16" s="57"/>
      <c r="H16" s="58"/>
      <c r="I16" s="11"/>
    </row>
    <row r="17" spans="3:5" ht="17.25" customHeight="1"/>
    <row r="19" spans="3:5" ht="21" customHeight="1">
      <c r="C19" s="21"/>
      <c r="D19" s="22"/>
      <c r="E19" s="23"/>
    </row>
    <row r="20" spans="3:5" ht="19.5" customHeight="1"/>
  </sheetData>
  <mergeCells count="3">
    <mergeCell ref="B3:F3"/>
    <mergeCell ref="D15:H15"/>
    <mergeCell ref="D16:H16"/>
  </mergeCells>
  <phoneticPr fontId="10"/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CD2BA-5620-46D7-964E-93499E6A9D48}">
  <sheetPr>
    <tabColor theme="0" tint="-0.249977111117893"/>
    <pageSetUpPr fitToPage="1"/>
  </sheetPr>
  <dimension ref="A1:R20"/>
  <sheetViews>
    <sheetView showGridLines="0" zoomScale="80" zoomScaleNormal="80" workbookViewId="0">
      <selection activeCell="G4" sqref="G4"/>
    </sheetView>
  </sheetViews>
  <sheetFormatPr defaultColWidth="6.7265625" defaultRowHeight="15"/>
  <cols>
    <col min="1" max="1" width="3.08984375" style="1" customWidth="1"/>
    <col min="2" max="9" width="13.7265625" style="1" customWidth="1"/>
    <col min="10" max="10" width="12.7265625" style="1" customWidth="1"/>
    <col min="11" max="11" width="2.08984375" style="1" customWidth="1"/>
    <col min="12" max="12" width="11.7265625" style="1" customWidth="1"/>
    <col min="13" max="13" width="11.26953125" style="1" customWidth="1"/>
    <col min="14" max="16384" width="6.7265625" style="1"/>
  </cols>
  <sheetData>
    <row r="1" spans="1:18" ht="14.25" customHeight="1">
      <c r="A1" s="3"/>
    </row>
    <row r="2" spans="1:18" ht="30" customHeight="1">
      <c r="A2" s="3"/>
      <c r="B2" s="4"/>
      <c r="C2" s="4"/>
      <c r="D2" s="4"/>
      <c r="E2" s="4"/>
      <c r="F2" s="4"/>
      <c r="G2" s="4"/>
      <c r="H2" s="4"/>
      <c r="I2" s="4"/>
      <c r="J2" s="4"/>
    </row>
    <row r="3" spans="1:18" ht="62.25" customHeight="1">
      <c r="A3" s="3"/>
      <c r="B3" s="52" t="str">
        <f>UPPER(TEXT(DATE(カレンダーの年,3,1),"yyyy年m月"))</f>
        <v>2025年3月</v>
      </c>
      <c r="C3" s="52"/>
      <c r="D3" s="52"/>
      <c r="E3" s="52"/>
      <c r="F3" s="52"/>
    </row>
    <row r="4" spans="1:18" s="3" customFormat="1" ht="26.25" customHeight="1"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1"/>
      <c r="J4" s="1"/>
      <c r="L4" s="1"/>
      <c r="M4" s="9"/>
      <c r="Q4" s="1"/>
      <c r="R4" s="1"/>
    </row>
    <row r="5" spans="1:18" s="3" customFormat="1" ht="15" customHeight="1">
      <c r="B5" s="10" t="str">
        <f>IF(DAY(MarSun1)=1,"",IF(AND(YEAR(MarSun1+1)=カレンダーの年,MONTH(MarSun1+1)=3),MarSun1+1,""))</f>
        <v/>
      </c>
      <c r="C5" s="10" t="str">
        <f>IF(DAY(MarSun1)=1,"",IF(AND(YEAR(MarSun1+2)=カレンダーの年,MONTH(MarSun1+2)=3),MarSun1+2,""))</f>
        <v/>
      </c>
      <c r="D5" s="10" t="str">
        <f>IF(DAY(MarSun1)=1,"",IF(AND(YEAR(MarSun1+3)=カレンダーの年,MONTH(MarSun1+3)=3),MarSun1+3,""))</f>
        <v/>
      </c>
      <c r="E5" s="10" t="str">
        <f>IF(DAY(MarSun1)=1,"",IF(AND(YEAR(MarSun1+4)=カレンダーの年,MONTH(MarSun1+4)=3),MarSun1+4,""))</f>
        <v/>
      </c>
      <c r="F5" s="10" t="str">
        <f>IF(DAY(MarSun1)=1,"",IF(AND(YEAR(MarSun1+5)=カレンダーの年,MONTH(MarSun1+5)=3),MarSun1+5,""))</f>
        <v/>
      </c>
      <c r="G5" s="10">
        <f>IF(DAY(MarSun1)=1,"",IF(AND(YEAR(MarSun1+6)=カレンダーの年,MONTH(MarSun1+6)=3),MarSun1+6,""))</f>
        <v>45717</v>
      </c>
      <c r="H5" s="10">
        <f>IF(DAY(MarSun1)=1,IF(AND(YEAR(MarSun1)=カレンダーの年,MONTH(MarSun1)=3),MarSun1,""),IF(AND(YEAR(MarSun1+7)=カレンダーの年,MONTH(MarSun1+7)=3),MarSun1+7,""))</f>
        <v>45718</v>
      </c>
      <c r="I5" s="11"/>
      <c r="K5" s="1"/>
      <c r="L5" s="1"/>
      <c r="M5" s="1"/>
      <c r="Q5" s="12"/>
      <c r="R5" s="1"/>
    </row>
    <row r="6" spans="1:18" s="12" customFormat="1" ht="64.5" customHeight="1">
      <c r="A6" s="3"/>
      <c r="B6" s="13"/>
      <c r="C6" s="13"/>
      <c r="D6" s="13"/>
      <c r="E6" s="13"/>
      <c r="F6" s="13"/>
      <c r="G6" s="14"/>
      <c r="H6" s="14"/>
      <c r="I6" s="11"/>
    </row>
    <row r="7" spans="1:18" ht="15" customHeight="1">
      <c r="A7" s="3"/>
      <c r="B7" s="15">
        <f>IF(DAY(MarSun1)=1,IF(AND(YEAR(MarSun1+1)=カレンダーの年,MONTH(MarSun1+1)=3),MarSun1+1,""),IF(AND(YEAR(MarSun1+8)=カレンダーの年,MONTH(MarSun1+8)=3),MarSun1+8,""))</f>
        <v>45719</v>
      </c>
      <c r="C7" s="15">
        <f>IF(DAY(MarSun1)=1,IF(AND(YEAR(MarSun1+2)=カレンダーの年,MONTH(MarSun1+2)=3),MarSun1+2,""),IF(AND(YEAR(MarSun1+9)=カレンダーの年,MONTH(MarSun1+9)=3),MarSun1+9,""))</f>
        <v>45720</v>
      </c>
      <c r="D7" s="15">
        <f>IF(DAY(MarSun1)=1,IF(AND(YEAR(MarSun1+3)=カレンダーの年,MONTH(MarSun1+3)=3),MarSun1+3,""),IF(AND(YEAR(MarSun1+10)=カレンダーの年,MONTH(MarSun1+10)=3),MarSun1+10,""))</f>
        <v>45721</v>
      </c>
      <c r="E7" s="15">
        <f>IF(DAY(MarSun1)=1,IF(AND(YEAR(MarSun1+4)=カレンダーの年,MONTH(MarSun1+4)=3),MarSun1+4,""),IF(AND(YEAR(MarSun1+11)=カレンダーの年,MONTH(MarSun1+11)=3),MarSun1+11,""))</f>
        <v>45722</v>
      </c>
      <c r="F7" s="15">
        <f>IF(DAY(MarSun1)=1,IF(AND(YEAR(MarSun1+5)=カレンダーの年,MONTH(MarSun1+5)=3),MarSun1+5,""),IF(AND(YEAR(MarSun1+12)=カレンダーの年,MONTH(MarSun1+12)=3),MarSun1+12,""))</f>
        <v>45723</v>
      </c>
      <c r="G7" s="15">
        <f>IF(DAY(MarSun1)=1,IF(AND(YEAR(MarSun1+6)=カレンダーの年,MONTH(MarSun1+6)=3),MarSun1+6,""),IF(AND(YEAR(MarSun1+13)=カレンダーの年,MONTH(MarSun1+13)=3),MarSun1+13,""))</f>
        <v>45724</v>
      </c>
      <c r="H7" s="15">
        <f>IF(DAY(MarSun1)=1,IF(AND(YEAR(MarSun1+7)=カレンダーの年,MONTH(MarSun1+7)=3),MarSun1+7,""),IF(AND(YEAR(MarSun1+14)=カレンダーの年,MONTH(MarSun1+14)=3),MarSun1+14,""))</f>
        <v>45725</v>
      </c>
      <c r="I7" s="11"/>
    </row>
    <row r="8" spans="1:18" ht="64.5" customHeight="1">
      <c r="A8" s="3"/>
      <c r="B8" s="16"/>
      <c r="C8" s="16"/>
      <c r="D8" s="16"/>
      <c r="E8" s="16"/>
      <c r="F8" s="16"/>
      <c r="G8" s="17"/>
      <c r="H8" s="17"/>
      <c r="I8" s="11"/>
    </row>
    <row r="9" spans="1:18" ht="15" customHeight="1">
      <c r="A9" s="3"/>
      <c r="B9" s="18">
        <f>IF(DAY(MarSun1)=1,IF(AND(YEAR(MarSun1+8)=カレンダーの年,MONTH(MarSun1+8)=3),MarSun1+8,""),IF(AND(YEAR(MarSun1+15)=カレンダーの年,MONTH(MarSun1+15)=3),MarSun1+15,""))</f>
        <v>45726</v>
      </c>
      <c r="C9" s="18">
        <f>IF(DAY(MarSun1)=1,IF(AND(YEAR(MarSun1+9)=カレンダーの年,MONTH(MarSun1+9)=3),MarSun1+9,""),IF(AND(YEAR(MarSun1+16)=カレンダーの年,MONTH(MarSun1+16)=3),MarSun1+16,""))</f>
        <v>45727</v>
      </c>
      <c r="D9" s="18">
        <f>IF(DAY(MarSun1)=1,IF(AND(YEAR(MarSun1+10)=カレンダーの年,MONTH(MarSun1+10)=3),MarSun1+10,""),IF(AND(YEAR(MarSun1+17)=カレンダーの年,MONTH(MarSun1+17)=3),MarSun1+17,""))</f>
        <v>45728</v>
      </c>
      <c r="E9" s="18">
        <f>IF(DAY(MarSun1)=1,IF(AND(YEAR(MarSun1+11)=カレンダーの年,MONTH(MarSun1+11)=3),MarSun1+11,""),IF(AND(YEAR(MarSun1+18)=カレンダーの年,MONTH(MarSun1+18)=3),MarSun1+18,""))</f>
        <v>45729</v>
      </c>
      <c r="F9" s="18">
        <f>IF(DAY(MarSun1)=1,IF(AND(YEAR(MarSun1+12)=カレンダーの年,MONTH(MarSun1+12)=3),MarSun1+12,""),IF(AND(YEAR(MarSun1+19)=カレンダーの年,MONTH(MarSun1+19)=3),MarSun1+19,""))</f>
        <v>45730</v>
      </c>
      <c r="G9" s="18">
        <f>IF(DAY(MarSun1)=1,IF(AND(YEAR(MarSun1+13)=カレンダーの年,MONTH(MarSun1+13)=3),MarSun1+13,""),IF(AND(YEAR(MarSun1+20)=カレンダーの年,MONTH(MarSun1+20)=3),MarSun1+20,""))</f>
        <v>45731</v>
      </c>
      <c r="H9" s="18">
        <f>IF(DAY(MarSun1)=1,IF(AND(YEAR(MarSun1+14)=カレンダーの年,MONTH(MarSun1+14)=3),MarSun1+14,""),IF(AND(YEAR(MarSun1+21)=カレンダーの年,MONTH(MarSun1+21)=3),MarSun1+21,""))</f>
        <v>45732</v>
      </c>
      <c r="I9" s="11"/>
    </row>
    <row r="10" spans="1:18" ht="64.5" customHeight="1">
      <c r="A10" s="3"/>
      <c r="B10" s="13"/>
      <c r="C10" s="13"/>
      <c r="D10" s="13"/>
      <c r="E10" s="13"/>
      <c r="F10" s="13"/>
      <c r="G10" s="14"/>
      <c r="H10" s="14"/>
      <c r="I10" s="11"/>
    </row>
    <row r="11" spans="1:18" ht="15" customHeight="1">
      <c r="A11" s="3"/>
      <c r="B11" s="19">
        <f>IF(DAY(MarSun1)=1,IF(AND(YEAR(MarSun1+15)=カレンダーの年,MONTH(MarSun1+15)=3),MarSun1+15,""),IF(AND(YEAR(MarSun1+22)=カレンダーの年,MONTH(MarSun1+22)=3),MarSun1+22,""))</f>
        <v>45733</v>
      </c>
      <c r="C11" s="19">
        <f>IF(DAY(MarSun1)=1,IF(AND(YEAR(MarSun1+16)=カレンダーの年,MONTH(MarSun1+16)=3),MarSun1+16,""),IF(AND(YEAR(MarSun1+23)=カレンダーの年,MONTH(MarSun1+23)=3),MarSun1+23,""))</f>
        <v>45734</v>
      </c>
      <c r="D11" s="19">
        <f>IF(DAY(MarSun1)=1,IF(AND(YEAR(MarSun1+17)=カレンダーの年,MONTH(MarSun1+17)=3),MarSun1+17,""),IF(AND(YEAR(MarSun1+24)=カレンダーの年,MONTH(MarSun1+24)=3),MarSun1+24,""))</f>
        <v>45735</v>
      </c>
      <c r="E11" s="19">
        <f>IF(DAY(MarSun1)=1,IF(AND(YEAR(MarSun1+18)=カレンダーの年,MONTH(MarSun1+18)=3),MarSun1+18,""),IF(AND(YEAR(MarSun1+25)=カレンダーの年,MONTH(MarSun1+25)=3),MarSun1+25,""))</f>
        <v>45736</v>
      </c>
      <c r="F11" s="19">
        <f>IF(DAY(MarSun1)=1,IF(AND(YEAR(MarSun1+19)=カレンダーの年,MONTH(MarSun1+19)=3),MarSun1+19,""),IF(AND(YEAR(MarSun1+26)=カレンダーの年,MONTH(MarSun1+26)=3),MarSun1+26,""))</f>
        <v>45737</v>
      </c>
      <c r="G11" s="19">
        <f>IF(DAY(MarSun1)=1,IF(AND(YEAR(MarSun1+20)=カレンダーの年,MONTH(MarSun1+20)=3),MarSun1+20,""),IF(AND(YEAR(MarSun1+27)=カレンダーの年,MONTH(MarSun1+27)=3),MarSun1+27,""))</f>
        <v>45738</v>
      </c>
      <c r="H11" s="19">
        <f>IF(DAY(MarSun1)=1,IF(AND(YEAR(MarSun1+21)=カレンダーの年,MONTH(MarSun1+21)=3),MarSun1+21,""),IF(AND(YEAR(MarSun1+28)=カレンダーの年,MONTH(MarSun1+28)=3),MarSun1+28,""))</f>
        <v>45739</v>
      </c>
      <c r="I11" s="11"/>
    </row>
    <row r="12" spans="1:18" ht="64.5" customHeight="1">
      <c r="A12" s="3"/>
      <c r="B12" s="16"/>
      <c r="C12" s="16"/>
      <c r="D12" s="16"/>
      <c r="E12" s="16"/>
      <c r="F12" s="16"/>
      <c r="G12" s="17"/>
      <c r="H12" s="17"/>
      <c r="I12" s="11"/>
    </row>
    <row r="13" spans="1:18" ht="15" customHeight="1">
      <c r="A13" s="3"/>
      <c r="B13" s="18">
        <f>IF(DAY(MarSun1)=1,IF(AND(YEAR(MarSun1+22)=カレンダーの年,MONTH(MarSun1+22)=3),MarSun1+22,""),IF(AND(YEAR(MarSun1+29)=カレンダーの年,MONTH(MarSun1+29)=3),MarSun1+29,""))</f>
        <v>45740</v>
      </c>
      <c r="C13" s="18">
        <f>IF(DAY(MarSun1)=1,IF(AND(YEAR(MarSun1+23)=カレンダーの年,MONTH(MarSun1+23)=3),MarSun1+23,""),IF(AND(YEAR(MarSun1+30)=カレンダーの年,MONTH(MarSun1+30)=3),MarSun1+30,""))</f>
        <v>45741</v>
      </c>
      <c r="D13" s="18">
        <f>IF(DAY(MarSun1)=1,IF(AND(YEAR(MarSun1+24)=カレンダーの年,MONTH(MarSun1+24)=3),MarSun1+24,""),IF(AND(YEAR(MarSun1+31)=カレンダーの年,MONTH(MarSun1+31)=3),MarSun1+31,""))</f>
        <v>45742</v>
      </c>
      <c r="E13" s="18">
        <f>IF(DAY(MarSun1)=1,IF(AND(YEAR(MarSun1+25)=カレンダーの年,MONTH(MarSun1+25)=3),MarSun1+25,""),IF(AND(YEAR(MarSun1+32)=カレンダーの年,MONTH(MarSun1+32)=3),MarSun1+32,""))</f>
        <v>45743</v>
      </c>
      <c r="F13" s="18">
        <f>IF(DAY(MarSun1)=1,IF(AND(YEAR(MarSun1+26)=カレンダーの年,MONTH(MarSun1+26)=3),MarSun1+26,""),IF(AND(YEAR(MarSun1+33)=カレンダーの年,MONTH(MarSun1+33)=3),MarSun1+33,""))</f>
        <v>45744</v>
      </c>
      <c r="G13" s="18">
        <f>IF(DAY(MarSun1)=1,IF(AND(YEAR(MarSun1+27)=カレンダーの年,MONTH(MarSun1+27)=3),MarSun1+27,""),IF(AND(YEAR(MarSun1+34)=カレンダーの年,MONTH(MarSun1+34)=3),MarSun1+34,""))</f>
        <v>45745</v>
      </c>
      <c r="H13" s="18">
        <f>IF(DAY(MarSun1)=1,IF(AND(YEAR(MarSun1+28)=カレンダーの年,MONTH(MarSun1+28)=3),MarSun1+28,""),IF(AND(YEAR(MarSun1+35)=カレンダーの年,MONTH(MarSun1+35)=3),MarSun1+35,""))</f>
        <v>45746</v>
      </c>
      <c r="I13" s="11"/>
    </row>
    <row r="14" spans="1:18" ht="64.5" customHeight="1">
      <c r="A14" s="3"/>
      <c r="B14" s="13"/>
      <c r="C14" s="13"/>
      <c r="D14" s="13"/>
      <c r="E14" s="13"/>
      <c r="F14" s="13"/>
      <c r="G14" s="14"/>
      <c r="H14" s="14"/>
      <c r="I14" s="11"/>
    </row>
    <row r="15" spans="1:18" ht="15" customHeight="1">
      <c r="A15" s="3"/>
      <c r="B15" s="19">
        <f>IF(DAY(MarSun1)=1,IF(AND(YEAR(MarSun1+29)=カレンダーの年,MONTH(MarSun1+29)=3),MarSun1+29,""),IF(AND(YEAR(MarSun1+36)=カレンダーの年,MONTH(MarSun1+36)=3),MarSun1+36,""))</f>
        <v>45747</v>
      </c>
      <c r="C15" s="20" t="str">
        <f>IF(DAY(MarSun1)=1,IF(AND(YEAR(MarSun1+30)=カレンダーの年,MONTH(MarSun1+30)=3),MarSun1+30,""),IF(AND(YEAR(MarSun1+37)=カレンダーの年,MONTH(MarSun1+37)=3),MarSun1+37,""))</f>
        <v/>
      </c>
      <c r="D15" s="53" t="s">
        <v>8</v>
      </c>
      <c r="E15" s="54"/>
      <c r="F15" s="54"/>
      <c r="G15" s="54"/>
      <c r="H15" s="55"/>
      <c r="I15" s="11"/>
    </row>
    <row r="16" spans="1:18" ht="64.5" customHeight="1">
      <c r="A16" s="3"/>
      <c r="B16" s="16"/>
      <c r="C16" s="16"/>
      <c r="D16" s="56"/>
      <c r="E16" s="57"/>
      <c r="F16" s="57"/>
      <c r="G16" s="57"/>
      <c r="H16" s="58"/>
      <c r="I16" s="11"/>
    </row>
    <row r="17" spans="3:5" ht="17.25" customHeight="1"/>
    <row r="19" spans="3:5" ht="21" customHeight="1">
      <c r="C19" s="21"/>
      <c r="D19" s="22"/>
      <c r="E19" s="23"/>
    </row>
    <row r="20" spans="3:5" ht="19.5" customHeight="1"/>
  </sheetData>
  <mergeCells count="3">
    <mergeCell ref="B3:F3"/>
    <mergeCell ref="D15:H15"/>
    <mergeCell ref="D16:H16"/>
  </mergeCells>
  <phoneticPr fontId="10"/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CB4D6-F295-4ADC-9121-616BA04D07F6}">
  <sheetPr>
    <tabColor theme="0" tint="-0.14999847407452621"/>
    <pageSetUpPr fitToPage="1"/>
  </sheetPr>
  <dimension ref="A1:R20"/>
  <sheetViews>
    <sheetView showGridLines="0" zoomScale="80" zoomScaleNormal="80" workbookViewId="0">
      <selection activeCell="G4" sqref="G4"/>
    </sheetView>
  </sheetViews>
  <sheetFormatPr defaultColWidth="6.7265625" defaultRowHeight="15"/>
  <cols>
    <col min="1" max="1" width="3.08984375" style="1" customWidth="1"/>
    <col min="2" max="9" width="13.7265625" style="1" customWidth="1"/>
    <col min="10" max="10" width="12.7265625" style="1" customWidth="1"/>
    <col min="11" max="11" width="2.08984375" style="1" customWidth="1"/>
    <col min="12" max="12" width="11.7265625" style="1" customWidth="1"/>
    <col min="13" max="13" width="11.26953125" style="1" customWidth="1"/>
    <col min="14" max="16384" width="6.7265625" style="1"/>
  </cols>
  <sheetData>
    <row r="1" spans="1:18" ht="14.25" customHeight="1">
      <c r="A1" s="3"/>
    </row>
    <row r="2" spans="1:18" ht="30" customHeight="1">
      <c r="A2" s="3"/>
      <c r="B2" s="4"/>
      <c r="C2" s="4"/>
      <c r="D2" s="4"/>
      <c r="E2" s="4"/>
      <c r="F2" s="4"/>
      <c r="G2" s="4"/>
      <c r="H2" s="4"/>
      <c r="I2" s="4"/>
      <c r="J2" s="4"/>
    </row>
    <row r="3" spans="1:18" ht="62.25" customHeight="1">
      <c r="A3" s="3"/>
      <c r="B3" s="52" t="str">
        <f>UPPER(TEXT(DATE(カレンダーの年,4,1),"yyyy年m月"))</f>
        <v>2025年4月</v>
      </c>
      <c r="C3" s="52"/>
      <c r="D3" s="52"/>
      <c r="E3" s="52"/>
      <c r="F3" s="52"/>
    </row>
    <row r="4" spans="1:18" s="3" customFormat="1" ht="26.25" customHeight="1">
      <c r="B4" s="6" t="s">
        <v>9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1"/>
      <c r="J4" s="1"/>
      <c r="L4" s="1"/>
      <c r="M4" s="9"/>
      <c r="Q4" s="1"/>
      <c r="R4" s="1"/>
    </row>
    <row r="5" spans="1:18" s="3" customFormat="1" ht="15" customHeight="1">
      <c r="B5" s="10" t="str">
        <f>IF(DAY(AprSun1)=1,"",IF(AND(YEAR(AprSun1+1)=カレンダーの年,MONTH(AprSun1+1)=4),AprSun1+1,""))</f>
        <v/>
      </c>
      <c r="C5" s="10">
        <f>IF(DAY(AprSun1)=1,"",IF(AND(YEAR(AprSun1+2)=カレンダーの年,MONTH(AprSun1+2)=4),AprSun1+2,""))</f>
        <v>45748</v>
      </c>
      <c r="D5" s="10">
        <f>IF(DAY(AprSun1)=1,"",IF(AND(YEAR(AprSun1+3)=カレンダーの年,MONTH(AprSun1+3)=4),AprSun1+3,""))</f>
        <v>45749</v>
      </c>
      <c r="E5" s="10">
        <f>IF(DAY(AprSun1)=1,"",IF(AND(YEAR(AprSun1+4)=カレンダーの年,MONTH(AprSun1+4)=4),AprSun1+4,""))</f>
        <v>45750</v>
      </c>
      <c r="F5" s="10">
        <f>IF(DAY(AprSun1)=1,"",IF(AND(YEAR(AprSun1+5)=カレンダーの年,MONTH(AprSun1+5)=4),AprSun1+5,""))</f>
        <v>45751</v>
      </c>
      <c r="G5" s="10">
        <f>IF(DAY(AprSun1)=1,"",IF(AND(YEAR(AprSun1+6)=カレンダーの年,MONTH(AprSun1+6)=4),AprSun1+6,""))</f>
        <v>45752</v>
      </c>
      <c r="H5" s="10">
        <f>IF(DAY(AprSun1)=1,IF(AND(YEAR(AprSun1)=カレンダーの年,MONTH(AprSun1)=4),AprSun1,""),IF(AND(YEAR(AprSun1+7)=カレンダーの年,MONTH(AprSun1+7)=4),AprSun1+7,""))</f>
        <v>45753</v>
      </c>
      <c r="I5" s="11"/>
      <c r="K5" s="1"/>
      <c r="L5" s="1"/>
      <c r="M5" s="1"/>
      <c r="Q5" s="12"/>
      <c r="R5" s="1"/>
    </row>
    <row r="6" spans="1:18" s="12" customFormat="1" ht="64.5" customHeight="1">
      <c r="A6" s="3"/>
      <c r="B6" s="13"/>
      <c r="C6" s="13"/>
      <c r="D6" s="13"/>
      <c r="E6" s="13"/>
      <c r="F6" s="13"/>
      <c r="G6" s="14"/>
      <c r="H6" s="14"/>
      <c r="I6" s="11"/>
    </row>
    <row r="7" spans="1:18" ht="15" customHeight="1">
      <c r="A7" s="3"/>
      <c r="B7" s="15">
        <f>IF(DAY(AprSun1)=1,IF(AND(YEAR(AprSun1+1)=カレンダーの年,MONTH(AprSun1+1)=4),AprSun1+1,""),IF(AND(YEAR(AprSun1+8)=カレンダーの年,MONTH(AprSun1+8)=4),AprSun1+8,""))</f>
        <v>45754</v>
      </c>
      <c r="C7" s="15">
        <f>IF(DAY(AprSun1)=1,IF(AND(YEAR(AprSun1+2)=カレンダーの年,MONTH(AprSun1+2)=4),AprSun1+2,""),IF(AND(YEAR(AprSun1+9)=カレンダーの年,MONTH(AprSun1+9)=4),AprSun1+9,""))</f>
        <v>45755</v>
      </c>
      <c r="D7" s="15">
        <f>IF(DAY(AprSun1)=1,IF(AND(YEAR(AprSun1+3)=カレンダーの年,MONTH(AprSun1+3)=4),AprSun1+3,""),IF(AND(YEAR(AprSun1+10)=カレンダーの年,MONTH(AprSun1+10)=4),AprSun1+10,""))</f>
        <v>45756</v>
      </c>
      <c r="E7" s="15">
        <f>IF(DAY(AprSun1)=1,IF(AND(YEAR(AprSun1+4)=カレンダーの年,MONTH(AprSun1+4)=4),AprSun1+4,""),IF(AND(YEAR(AprSun1+11)=カレンダーの年,MONTH(AprSun1+11)=4),AprSun1+11,""))</f>
        <v>45757</v>
      </c>
      <c r="F7" s="15">
        <f>IF(DAY(AprSun1)=1,IF(AND(YEAR(AprSun1+5)=カレンダーの年,MONTH(AprSun1+5)=4),AprSun1+5,""),IF(AND(YEAR(AprSun1+12)=カレンダーの年,MONTH(AprSun1+12)=4),AprSun1+12,""))</f>
        <v>45758</v>
      </c>
      <c r="G7" s="15">
        <f>IF(DAY(AprSun1)=1,IF(AND(YEAR(AprSun1+6)=カレンダーの年,MONTH(AprSun1+6)=4),AprSun1+6,""),IF(AND(YEAR(AprSun1+13)=カレンダーの年,MONTH(AprSun1+13)=4),AprSun1+13,""))</f>
        <v>45759</v>
      </c>
      <c r="H7" s="15">
        <f>IF(DAY(AprSun1)=1,IF(AND(YEAR(AprSun1+7)=カレンダーの年,MONTH(AprSun1+7)=4),AprSun1+7,""),IF(AND(YEAR(AprSun1+14)=カレンダーの年,MONTH(AprSun1+14)=4),AprSun1+14,""))</f>
        <v>45760</v>
      </c>
      <c r="I7" s="11"/>
    </row>
    <row r="8" spans="1:18" ht="64.5" customHeight="1">
      <c r="A8" s="3"/>
      <c r="B8" s="16"/>
      <c r="C8" s="16"/>
      <c r="D8" s="16"/>
      <c r="E8" s="16"/>
      <c r="F8" s="16"/>
      <c r="G8" s="17"/>
      <c r="H8" s="17"/>
      <c r="I8" s="11"/>
    </row>
    <row r="9" spans="1:18" ht="15" customHeight="1">
      <c r="A9" s="3"/>
      <c r="B9" s="18">
        <f>IF(DAY(AprSun1)=1,IF(AND(YEAR(AprSun1+8)=カレンダーの年,MONTH(AprSun1+8)=4),AprSun1+8,""),IF(AND(YEAR(AprSun1+15)=カレンダーの年,MONTH(AprSun1+15)=4),AprSun1+15,""))</f>
        <v>45761</v>
      </c>
      <c r="C9" s="18">
        <f>IF(DAY(AprSun1)=1,IF(AND(YEAR(AprSun1+9)=カレンダーの年,MONTH(AprSun1+9)=4),AprSun1+9,""),IF(AND(YEAR(AprSun1+16)=カレンダーの年,MONTH(AprSun1+16)=4),AprSun1+16,""))</f>
        <v>45762</v>
      </c>
      <c r="D9" s="18">
        <f>IF(DAY(AprSun1)=1,IF(AND(YEAR(AprSun1+10)=カレンダーの年,MONTH(AprSun1+10)=4),AprSun1+10,""),IF(AND(YEAR(AprSun1+17)=カレンダーの年,MONTH(AprSun1+17)=4),AprSun1+17,""))</f>
        <v>45763</v>
      </c>
      <c r="E9" s="18">
        <f>IF(DAY(AprSun1)=1,IF(AND(YEAR(AprSun1+11)=カレンダーの年,MONTH(AprSun1+11)=4),AprSun1+11,""),IF(AND(YEAR(AprSun1+18)=カレンダーの年,MONTH(AprSun1+18)=4),AprSun1+18,""))</f>
        <v>45764</v>
      </c>
      <c r="F9" s="18">
        <f>IF(DAY(AprSun1)=1,IF(AND(YEAR(AprSun1+12)=カレンダーの年,MONTH(AprSun1+12)=4),AprSun1+12,""),IF(AND(YEAR(AprSun1+19)=カレンダーの年,MONTH(AprSun1+19)=4),AprSun1+19,""))</f>
        <v>45765</v>
      </c>
      <c r="G9" s="18">
        <f>IF(DAY(AprSun1)=1,IF(AND(YEAR(AprSun1+13)=カレンダーの年,MONTH(AprSun1+13)=4),AprSun1+13,""),IF(AND(YEAR(AprSun1+20)=カレンダーの年,MONTH(AprSun1+20)=4),AprSun1+20,""))</f>
        <v>45766</v>
      </c>
      <c r="H9" s="18">
        <f>IF(DAY(AprSun1)=1,IF(AND(YEAR(AprSun1+14)=カレンダーの年,MONTH(AprSun1+14)=4),AprSun1+14,""),IF(AND(YEAR(AprSun1+21)=カレンダーの年,MONTH(AprSun1+21)=4),AprSun1+21,""))</f>
        <v>45767</v>
      </c>
      <c r="I9" s="11"/>
    </row>
    <row r="10" spans="1:18" ht="64.5" customHeight="1">
      <c r="A10" s="3"/>
      <c r="B10" s="13"/>
      <c r="C10" s="13"/>
      <c r="D10" s="13"/>
      <c r="E10" s="13"/>
      <c r="F10" s="13"/>
      <c r="G10" s="14"/>
      <c r="H10" s="14"/>
      <c r="I10" s="11"/>
    </row>
    <row r="11" spans="1:18" ht="15" customHeight="1">
      <c r="A11" s="3"/>
      <c r="B11" s="19">
        <f>IF(DAY(AprSun1)=1,IF(AND(YEAR(AprSun1+15)=カレンダーの年,MONTH(AprSun1+15)=4),AprSun1+15,""),IF(AND(YEAR(AprSun1+22)=カレンダーの年,MONTH(AprSun1+22)=4),AprSun1+22,""))</f>
        <v>45768</v>
      </c>
      <c r="C11" s="19">
        <f>IF(DAY(AprSun1)=1,IF(AND(YEAR(AprSun1+16)=カレンダーの年,MONTH(AprSun1+16)=4),AprSun1+16,""),IF(AND(YEAR(AprSun1+23)=カレンダーの年,MONTH(AprSun1+23)=4),AprSun1+23,""))</f>
        <v>45769</v>
      </c>
      <c r="D11" s="19">
        <f>IF(DAY(AprSun1)=1,IF(AND(YEAR(AprSun1+17)=カレンダーの年,MONTH(AprSun1+17)=4),AprSun1+17,""),IF(AND(YEAR(AprSun1+24)=カレンダーの年,MONTH(AprSun1+24)=4),AprSun1+24,""))</f>
        <v>45770</v>
      </c>
      <c r="E11" s="19">
        <f>IF(DAY(AprSun1)=1,IF(AND(YEAR(AprSun1+18)=カレンダーの年,MONTH(AprSun1+18)=4),AprSun1+18,""),IF(AND(YEAR(AprSun1+25)=カレンダーの年,MONTH(AprSun1+25)=4),AprSun1+25,""))</f>
        <v>45771</v>
      </c>
      <c r="F11" s="19">
        <f>IF(DAY(AprSun1)=1,IF(AND(YEAR(AprSun1+19)=カレンダーの年,MONTH(AprSun1+19)=4),AprSun1+19,""),IF(AND(YEAR(AprSun1+26)=カレンダーの年,MONTH(AprSun1+26)=4),AprSun1+26,""))</f>
        <v>45772</v>
      </c>
      <c r="G11" s="19">
        <f>IF(DAY(AprSun1)=1,IF(AND(YEAR(AprSun1+20)=カレンダーの年,MONTH(AprSun1+20)=4),AprSun1+20,""),IF(AND(YEAR(AprSun1+27)=カレンダーの年,MONTH(AprSun1+27)=4),AprSun1+27,""))</f>
        <v>45773</v>
      </c>
      <c r="H11" s="19">
        <f>IF(DAY(AprSun1)=1,IF(AND(YEAR(AprSun1+21)=カレンダーの年,MONTH(AprSun1+21)=4),AprSun1+21,""),IF(AND(YEAR(AprSun1+28)=カレンダーの年,MONTH(AprSun1+28)=4),AprSun1+28,""))</f>
        <v>45774</v>
      </c>
      <c r="I11" s="11"/>
    </row>
    <row r="12" spans="1:18" ht="64.5" customHeight="1">
      <c r="A12" s="3"/>
      <c r="B12" s="16"/>
      <c r="C12" s="16"/>
      <c r="D12" s="16"/>
      <c r="E12" s="16"/>
      <c r="F12" s="16"/>
      <c r="G12" s="17"/>
      <c r="H12" s="17"/>
      <c r="I12" s="11"/>
    </row>
    <row r="13" spans="1:18" ht="15" customHeight="1">
      <c r="A13" s="3"/>
      <c r="B13" s="18">
        <f>IF(DAY(AprSun1)=1,IF(AND(YEAR(AprSun1+22)=カレンダーの年,MONTH(AprSun1+22)=4),AprSun1+22,""),IF(AND(YEAR(AprSun1+29)=カレンダーの年,MONTH(AprSun1+29)=4),AprSun1+29,""))</f>
        <v>45775</v>
      </c>
      <c r="C13" s="18">
        <f>IF(DAY(AprSun1)=1,IF(AND(YEAR(AprSun1+23)=カレンダーの年,MONTH(AprSun1+23)=4),AprSun1+23,""),IF(AND(YEAR(AprSun1+30)=カレンダーの年,MONTH(AprSun1+30)=4),AprSun1+30,""))</f>
        <v>45776</v>
      </c>
      <c r="D13" s="18">
        <f>IF(DAY(AprSun1)=1,IF(AND(YEAR(AprSun1+24)=カレンダーの年,MONTH(AprSun1+24)=4),AprSun1+24,""),IF(AND(YEAR(AprSun1+31)=カレンダーの年,MONTH(AprSun1+31)=4),AprSun1+31,""))</f>
        <v>45777</v>
      </c>
      <c r="E13" s="18" t="str">
        <f>IF(DAY(AprSun1)=1,IF(AND(YEAR(AprSun1+25)=カレンダーの年,MONTH(AprSun1+25)=4),AprSun1+25,""),IF(AND(YEAR(AprSun1+32)=カレンダーの年,MONTH(AprSun1+32)=4),AprSun1+32,""))</f>
        <v/>
      </c>
      <c r="F13" s="18" t="str">
        <f>IF(DAY(AprSun1)=1,IF(AND(YEAR(AprSun1+26)=カレンダーの年,MONTH(AprSun1+26)=4),AprSun1+26,""),IF(AND(YEAR(AprSun1+33)=カレンダーの年,MONTH(AprSun1+33)=4),AprSun1+33,""))</f>
        <v/>
      </c>
      <c r="G13" s="18" t="str">
        <f>IF(DAY(AprSun1)=1,IF(AND(YEAR(AprSun1+27)=カレンダーの年,MONTH(AprSun1+27)=4),AprSun1+27,""),IF(AND(YEAR(AprSun1+34)=カレンダーの年,MONTH(AprSun1+34)=4),AprSun1+34,""))</f>
        <v/>
      </c>
      <c r="H13" s="18" t="str">
        <f>IF(DAY(AprSun1)=1,IF(AND(YEAR(AprSun1+28)=カレンダーの年,MONTH(AprSun1+28)=4),AprSun1+28,""),IF(AND(YEAR(AprSun1+35)=カレンダーの年,MONTH(AprSun1+35)=4),AprSun1+35,""))</f>
        <v/>
      </c>
      <c r="I13" s="11"/>
    </row>
    <row r="14" spans="1:18" ht="64.5" customHeight="1">
      <c r="A14" s="3"/>
      <c r="B14" s="13"/>
      <c r="C14" s="13"/>
      <c r="D14" s="13"/>
      <c r="E14" s="13"/>
      <c r="F14" s="13"/>
      <c r="G14" s="14"/>
      <c r="H14" s="14"/>
      <c r="I14" s="11"/>
    </row>
    <row r="15" spans="1:18" ht="15" customHeight="1">
      <c r="A15" s="3"/>
      <c r="B15" s="19" t="str">
        <f>IF(DAY(AprSun1)=1,IF(AND(YEAR(AprSun1+29)=カレンダーの年,MONTH(AprSun1+29)=4),AprSun1+29,""),IF(AND(YEAR(AprSun1+36)=カレンダーの年,MONTH(AprSun1+36)=4),AprSun1+36,""))</f>
        <v/>
      </c>
      <c r="C15" s="20" t="str">
        <f>IF(DAY(AprSun1)=1,IF(AND(YEAR(AprSun1+30)=カレンダーの年,MONTH(AprSun1+30)=4),AprSun1+30,""),IF(AND(YEAR(AprSun1+37)=カレンダーの年,MONTH(AprSun1+37)=4),AprSun1+37,""))</f>
        <v/>
      </c>
      <c r="D15" s="53" t="s">
        <v>8</v>
      </c>
      <c r="E15" s="54"/>
      <c r="F15" s="54"/>
      <c r="G15" s="54"/>
      <c r="H15" s="55"/>
      <c r="I15" s="11"/>
    </row>
    <row r="16" spans="1:18" ht="64.5" customHeight="1">
      <c r="A16" s="3"/>
      <c r="B16" s="16"/>
      <c r="C16" s="16"/>
      <c r="D16" s="56"/>
      <c r="E16" s="57"/>
      <c r="F16" s="57"/>
      <c r="G16" s="57"/>
      <c r="H16" s="58"/>
      <c r="I16" s="11"/>
    </row>
    <row r="17" spans="3:5" ht="17.25" customHeight="1"/>
    <row r="19" spans="3:5" ht="21" customHeight="1">
      <c r="C19" s="21"/>
      <c r="D19" s="22"/>
      <c r="E19" s="23"/>
    </row>
    <row r="20" spans="3:5" ht="19.5" customHeight="1"/>
  </sheetData>
  <mergeCells count="3">
    <mergeCell ref="B3:F3"/>
    <mergeCell ref="D15:H15"/>
    <mergeCell ref="D16:H16"/>
  </mergeCells>
  <phoneticPr fontId="10"/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329DB-9EBB-4520-933C-AD32816158D0}">
  <sheetPr>
    <tabColor theme="0" tint="-4.9989318521683403E-2"/>
    <pageSetUpPr fitToPage="1"/>
  </sheetPr>
  <dimension ref="A1:P20"/>
  <sheetViews>
    <sheetView showGridLines="0" topLeftCell="A4" zoomScale="85" zoomScaleNormal="85" workbookViewId="0">
      <selection activeCell="G4" sqref="G4"/>
    </sheetView>
  </sheetViews>
  <sheetFormatPr defaultColWidth="6.7265625" defaultRowHeight="15"/>
  <cols>
    <col min="1" max="1" width="3.08984375" style="1" customWidth="1"/>
    <col min="2" max="8" width="13.7265625" style="1" customWidth="1"/>
    <col min="9" max="9" width="2.08984375" style="1" customWidth="1"/>
    <col min="10" max="10" width="11.7265625" style="1" customWidth="1"/>
    <col min="11" max="11" width="11.26953125" style="1" customWidth="1"/>
    <col min="12" max="16384" width="6.7265625" style="1"/>
  </cols>
  <sheetData>
    <row r="1" spans="1:16" ht="14.25" customHeight="1">
      <c r="A1" s="59" t="s">
        <v>10</v>
      </c>
      <c r="B1" s="59"/>
      <c r="C1" s="59"/>
      <c r="D1" s="59"/>
      <c r="E1" s="59"/>
      <c r="F1" s="59"/>
      <c r="G1" s="59"/>
      <c r="H1" s="59"/>
    </row>
    <row r="2" spans="1:16" ht="30" customHeight="1">
      <c r="A2" s="59"/>
      <c r="B2" s="59"/>
      <c r="C2" s="59"/>
      <c r="D2" s="59"/>
      <c r="E2" s="59"/>
      <c r="F2" s="59"/>
      <c r="G2" s="59"/>
      <c r="H2" s="59"/>
    </row>
    <row r="3" spans="1:16" ht="62.25" customHeight="1">
      <c r="A3" s="3"/>
      <c r="B3" s="60" t="str">
        <f>UPPER(TEXT(DATE(カレンダーの年,5,1),"yyyy年m月"))</f>
        <v>2025年5月</v>
      </c>
      <c r="C3" s="60"/>
      <c r="D3" s="60"/>
      <c r="E3" s="45" t="s">
        <v>11</v>
      </c>
      <c r="F3" s="45"/>
      <c r="G3" s="45"/>
      <c r="H3" s="45"/>
    </row>
    <row r="4" spans="1:16" s="3" customFormat="1" ht="26.25" customHeight="1">
      <c r="B4" s="24" t="s">
        <v>1</v>
      </c>
      <c r="C4" s="25" t="s">
        <v>2</v>
      </c>
      <c r="D4" s="25" t="s">
        <v>3</v>
      </c>
      <c r="E4" s="25" t="s">
        <v>4</v>
      </c>
      <c r="F4" s="25" t="s">
        <v>5</v>
      </c>
      <c r="G4" s="25" t="s">
        <v>6</v>
      </c>
      <c r="H4" s="26" t="s">
        <v>7</v>
      </c>
      <c r="J4" s="1"/>
      <c r="K4" s="9"/>
      <c r="O4" s="1"/>
      <c r="P4" s="1"/>
    </row>
    <row r="5" spans="1:16" s="3" customFormat="1" ht="15" customHeight="1">
      <c r="B5" s="10" t="str">
        <f>IF(DAY(MaySun1)=1,"",IF(AND(YEAR(MaySun1+1)=カレンダーの年,MONTH(MaySun1+1)=5),MaySun1+1,""))</f>
        <v/>
      </c>
      <c r="C5" s="10" t="str">
        <f>IF(DAY(MaySun1)=1,"",IF(AND(YEAR(MaySun1+2)=カレンダーの年,MONTH(MaySun1+2)=5),MaySun1+2,""))</f>
        <v/>
      </c>
      <c r="D5" s="10" t="str">
        <f>IF(DAY(MaySun1)=1,"",IF(AND(YEAR(MaySun1+3)=カレンダーの年,MONTH(MaySun1+3)=5),MaySun1+3,""))</f>
        <v/>
      </c>
      <c r="E5" s="10">
        <f>IF(DAY(MaySun1)=1,"",IF(AND(YEAR(MaySun1+4)=カレンダーの年,MONTH(MaySun1+4)=5),MaySun1+4,""))</f>
        <v>45778</v>
      </c>
      <c r="F5" s="10">
        <f>IF(DAY(MaySun1)=1,"",IF(AND(YEAR(MaySun1+5)=カレンダーの年,MONTH(MaySun1+5)=5),MaySun1+5,""))</f>
        <v>45779</v>
      </c>
      <c r="G5" s="10">
        <f>IF(DAY(MaySun1)=1,"",IF(AND(YEAR(MaySun1+6)=カレンダーの年,MONTH(MaySun1+6)=5),MaySun1+6,""))</f>
        <v>45780</v>
      </c>
      <c r="H5" s="10">
        <f>IF(DAY(MaySun1)=1,IF(AND(YEAR(MaySun1)=カレンダーの年,MONTH(MaySun1)=5),MaySun1,""),IF(AND(YEAR(MaySun1+7)=カレンダーの年,MONTH(MaySun1+7)=5),MaySun1+7,""))</f>
        <v>45781</v>
      </c>
      <c r="I5" s="1"/>
      <c r="J5" s="1"/>
      <c r="K5" s="1"/>
      <c r="O5" s="12"/>
      <c r="P5" s="1"/>
    </row>
    <row r="6" spans="1:16" s="12" customFormat="1" ht="64.5" customHeight="1">
      <c r="A6" s="3"/>
      <c r="B6" s="13"/>
      <c r="C6" s="13"/>
      <c r="D6" s="13"/>
      <c r="E6" s="27" t="s">
        <v>12</v>
      </c>
      <c r="F6" s="27" t="s">
        <v>12</v>
      </c>
      <c r="G6" s="27" t="s">
        <v>13</v>
      </c>
      <c r="H6" s="27" t="s">
        <v>12</v>
      </c>
    </row>
    <row r="7" spans="1:16" ht="15" customHeight="1">
      <c r="A7" s="3"/>
      <c r="B7" s="15">
        <f>IF(DAY(MaySun1)=1,IF(AND(YEAR(MaySun1+1)=カレンダーの年,MONTH(MaySun1+1)=5),MaySun1+1,""),IF(AND(YEAR(MaySun1+8)=カレンダーの年,MONTH(MaySun1+8)=5),MaySun1+8,""))</f>
        <v>45782</v>
      </c>
      <c r="C7" s="15">
        <f>IF(DAY(MaySun1)=1,IF(AND(YEAR(MaySun1+2)=カレンダーの年,MONTH(MaySun1+2)=5),MaySun1+2,""),IF(AND(YEAR(MaySun1+9)=カレンダーの年,MONTH(MaySun1+9)=5),MaySun1+9,""))</f>
        <v>45783</v>
      </c>
      <c r="D7" s="15">
        <f>IF(DAY(MaySun1)=1,IF(AND(YEAR(MaySun1+3)=カレンダーの年,MONTH(MaySun1+3)=5),MaySun1+3,""),IF(AND(YEAR(MaySun1+10)=カレンダーの年,MONTH(MaySun1+10)=5),MaySun1+10,""))</f>
        <v>45784</v>
      </c>
      <c r="E7" s="15">
        <f>IF(DAY(MaySun1)=1,IF(AND(YEAR(MaySun1+4)=カレンダーの年,MONTH(MaySun1+4)=5),MaySun1+4,""),IF(AND(YEAR(MaySun1+11)=カレンダーの年,MONTH(MaySun1+11)=5),MaySun1+11,""))</f>
        <v>45785</v>
      </c>
      <c r="F7" s="15">
        <f>IF(DAY(MaySun1)=1,IF(AND(YEAR(MaySun1+5)=カレンダーの年,MONTH(MaySun1+5)=5),MaySun1+5,""),IF(AND(YEAR(MaySun1+12)=カレンダーの年,MONTH(MaySun1+12)=5),MaySun1+12,""))</f>
        <v>45786</v>
      </c>
      <c r="G7" s="15">
        <f>IF(DAY(MaySun1)=1,IF(AND(YEAR(MaySun1+6)=カレンダーの年,MONTH(MaySun1+6)=5),MaySun1+6,""),IF(AND(YEAR(MaySun1+13)=カレンダーの年,MONTH(MaySun1+13)=5),MaySun1+13,""))</f>
        <v>45787</v>
      </c>
      <c r="H7" s="15">
        <f>IF(DAY(MaySun1)=1,IF(AND(YEAR(MaySun1+7)=カレンダーの年,MONTH(MaySun1+7)=5),MaySun1+7,""),IF(AND(YEAR(MaySun1+14)=カレンダーの年,MONTH(MaySun1+14)=5),MaySun1+14,""))</f>
        <v>45788</v>
      </c>
    </row>
    <row r="8" spans="1:16" ht="64.5" customHeight="1">
      <c r="A8" s="3"/>
      <c r="B8" s="28" t="s">
        <v>12</v>
      </c>
      <c r="C8" s="29" t="s">
        <v>14</v>
      </c>
      <c r="D8" s="28" t="s">
        <v>15</v>
      </c>
      <c r="E8" s="28" t="s">
        <v>15</v>
      </c>
      <c r="F8" s="28" t="s">
        <v>15</v>
      </c>
      <c r="G8" s="30" t="s">
        <v>16</v>
      </c>
      <c r="H8" s="30" t="s">
        <v>17</v>
      </c>
    </row>
    <row r="9" spans="1:16" ht="15" customHeight="1">
      <c r="A9" s="3"/>
      <c r="B9" s="18">
        <f>IF(DAY(MaySun1)=1,IF(AND(YEAR(MaySun1+8)=カレンダーの年,MONTH(MaySun1+8)=5),MaySun1+8,""),IF(AND(YEAR(MaySun1+15)=カレンダーの年,MONTH(MaySun1+15)=5),MaySun1+15,""))</f>
        <v>45789</v>
      </c>
      <c r="C9" s="18">
        <f>IF(DAY(MaySun1)=1,IF(AND(YEAR(MaySun1+9)=カレンダーの年,MONTH(MaySun1+9)=5),MaySun1+9,""),IF(AND(YEAR(MaySun1+16)=カレンダーの年,MONTH(MaySun1+16)=5),MaySun1+16,""))</f>
        <v>45790</v>
      </c>
      <c r="D9" s="18">
        <f>IF(DAY(MaySun1)=1,IF(AND(YEAR(MaySun1+10)=カレンダーの年,MONTH(MaySun1+10)=5),MaySun1+10,""),IF(AND(YEAR(MaySun1+17)=カレンダーの年,MONTH(MaySun1+17)=5),MaySun1+17,""))</f>
        <v>45791</v>
      </c>
      <c r="E9" s="18">
        <f>IF(DAY(MaySun1)=1,IF(AND(YEAR(MaySun1+11)=カレンダーの年,MONTH(MaySun1+11)=5),MaySun1+11,""),IF(AND(YEAR(MaySun1+18)=カレンダーの年,MONTH(MaySun1+18)=5),MaySun1+18,""))</f>
        <v>45792</v>
      </c>
      <c r="F9" s="18">
        <f>IF(DAY(MaySun1)=1,IF(AND(YEAR(MaySun1+12)=カレンダーの年,MONTH(MaySun1+12)=5),MaySun1+12,""),IF(AND(YEAR(MaySun1+19)=カレンダーの年,MONTH(MaySun1+19)=5),MaySun1+19,""))</f>
        <v>45793</v>
      </c>
      <c r="G9" s="18">
        <f>IF(DAY(MaySun1)=1,IF(AND(YEAR(MaySun1+13)=カレンダーの年,MONTH(MaySun1+13)=5),MaySun1+13,""),IF(AND(YEAR(MaySun1+20)=カレンダーの年,MONTH(MaySun1+20)=5),MaySun1+20,""))</f>
        <v>45794</v>
      </c>
      <c r="H9" s="18">
        <f>IF(DAY(MaySun1)=1,IF(AND(YEAR(MaySun1+14)=カレンダーの年,MONTH(MaySun1+14)=5),MaySun1+14,""),IF(AND(YEAR(MaySun1+21)=カレンダーの年,MONTH(MaySun1+21)=5),MaySun1+21,""))</f>
        <v>45795</v>
      </c>
    </row>
    <row r="10" spans="1:16" ht="64.5" customHeight="1">
      <c r="A10" s="3"/>
      <c r="B10" s="31" t="s">
        <v>15</v>
      </c>
      <c r="C10" s="32" t="s">
        <v>14</v>
      </c>
      <c r="D10" s="31" t="s">
        <v>15</v>
      </c>
      <c r="E10" s="31" t="s">
        <v>15</v>
      </c>
      <c r="F10" s="31" t="s">
        <v>15</v>
      </c>
      <c r="G10" s="27" t="s">
        <v>16</v>
      </c>
      <c r="H10" s="27" t="s">
        <v>17</v>
      </c>
    </row>
    <row r="11" spans="1:16" ht="15" customHeight="1">
      <c r="A11" s="3"/>
      <c r="B11" s="19">
        <f>IF(DAY(MaySun1)=1,IF(AND(YEAR(MaySun1+15)=カレンダーの年,MONTH(MaySun1+15)=5),MaySun1+15,""),IF(AND(YEAR(MaySun1+22)=カレンダーの年,MONTH(MaySun1+22)=5),MaySun1+22,""))</f>
        <v>45796</v>
      </c>
      <c r="C11" s="19">
        <f>IF(DAY(MaySun1)=1,IF(AND(YEAR(MaySun1+16)=カレンダーの年,MONTH(MaySun1+16)=5),MaySun1+16,""),IF(AND(YEAR(MaySun1+23)=カレンダーの年,MONTH(MaySun1+23)=5),MaySun1+23,""))</f>
        <v>45797</v>
      </c>
      <c r="D11" s="19">
        <f>IF(DAY(MaySun1)=1,IF(AND(YEAR(MaySun1+17)=カレンダーの年,MONTH(MaySun1+17)=5),MaySun1+17,""),IF(AND(YEAR(MaySun1+24)=カレンダーの年,MONTH(MaySun1+24)=5),MaySun1+24,""))</f>
        <v>45798</v>
      </c>
      <c r="E11" s="19">
        <f>IF(DAY(MaySun1)=1,IF(AND(YEAR(MaySun1+18)=カレンダーの年,MONTH(MaySun1+18)=5),MaySun1+18,""),IF(AND(YEAR(MaySun1+25)=カレンダーの年,MONTH(MaySun1+25)=5),MaySun1+25,""))</f>
        <v>45799</v>
      </c>
      <c r="F11" s="19">
        <f>IF(DAY(MaySun1)=1,IF(AND(YEAR(MaySun1+19)=カレンダーの年,MONTH(MaySun1+19)=5),MaySun1+19,""),IF(AND(YEAR(MaySun1+26)=カレンダーの年,MONTH(MaySun1+26)=5),MaySun1+26,""))</f>
        <v>45800</v>
      </c>
      <c r="G11" s="19">
        <f>IF(DAY(MaySun1)=1,IF(AND(YEAR(MaySun1+20)=カレンダーの年,MONTH(MaySun1+20)=5),MaySun1+20,""),IF(AND(YEAR(MaySun1+27)=カレンダーの年,MONTH(MaySun1+27)=5),MaySun1+27,""))</f>
        <v>45801</v>
      </c>
      <c r="H11" s="19">
        <f>IF(DAY(MaySun1)=1,IF(AND(YEAR(MaySun1+21)=カレンダーの年,MONTH(MaySun1+21)=5),MaySun1+21,""),IF(AND(YEAR(MaySun1+28)=カレンダーの年,MONTH(MaySun1+28)=5),MaySun1+28,""))</f>
        <v>45802</v>
      </c>
    </row>
    <row r="12" spans="1:16" ht="64.5" customHeight="1">
      <c r="A12" s="3"/>
      <c r="B12" s="28" t="s">
        <v>18</v>
      </c>
      <c r="C12" s="29" t="s">
        <v>14</v>
      </c>
      <c r="D12" s="28" t="s">
        <v>19</v>
      </c>
      <c r="E12" s="28" t="s">
        <v>15</v>
      </c>
      <c r="F12" s="28" t="s">
        <v>15</v>
      </c>
      <c r="G12" s="30" t="s">
        <v>16</v>
      </c>
      <c r="H12" s="30" t="s">
        <v>20</v>
      </c>
    </row>
    <row r="13" spans="1:16" ht="15" customHeight="1">
      <c r="A13" s="3"/>
      <c r="B13" s="18">
        <f>IF(DAY(MaySun1)=1,IF(AND(YEAR(MaySun1+22)=カレンダーの年,MONTH(MaySun1+22)=5),MaySun1+22,""),IF(AND(YEAR(MaySun1+29)=カレンダーの年,MONTH(MaySun1+29)=5),MaySun1+29,""))</f>
        <v>45803</v>
      </c>
      <c r="C13" s="18">
        <f>IF(DAY(MaySun1)=1,IF(AND(YEAR(MaySun1+23)=カレンダーの年,MONTH(MaySun1+23)=5),MaySun1+23,""),IF(AND(YEAR(MaySun1+30)=カレンダーの年,MONTH(MaySun1+30)=5),MaySun1+30,""))</f>
        <v>45804</v>
      </c>
      <c r="D13" s="18">
        <f>IF(DAY(MaySun1)=1,IF(AND(YEAR(MaySun1+24)=カレンダーの年,MONTH(MaySun1+24)=5),MaySun1+24,""),IF(AND(YEAR(MaySun1+31)=カレンダーの年,MONTH(MaySun1+31)=5),MaySun1+31,""))</f>
        <v>45805</v>
      </c>
      <c r="E13" s="18">
        <f>IF(DAY(MaySun1)=1,IF(AND(YEAR(MaySun1+25)=カレンダーの年,MONTH(MaySun1+25)=5),MaySun1+25,""),IF(AND(YEAR(MaySun1+32)=カレンダーの年,MONTH(MaySun1+32)=5),MaySun1+32,""))</f>
        <v>45806</v>
      </c>
      <c r="F13" s="18">
        <f>IF(DAY(MaySun1)=1,IF(AND(YEAR(MaySun1+26)=カレンダーの年,MONTH(MaySun1+26)=5),MaySun1+26,""),IF(AND(YEAR(MaySun1+33)=カレンダーの年,MONTH(MaySun1+33)=5),MaySun1+33,""))</f>
        <v>45807</v>
      </c>
      <c r="G13" s="18">
        <f>IF(DAY(MaySun1)=1,IF(AND(YEAR(MaySun1+27)=カレンダーの年,MONTH(MaySun1+27)=5),MaySun1+27,""),IF(AND(YEAR(MaySun1+34)=カレンダーの年,MONTH(MaySun1+34)=5),MaySun1+34,""))</f>
        <v>45808</v>
      </c>
      <c r="H13" s="18" t="str">
        <f>IF(DAY(MaySun1)=1,IF(AND(YEAR(MaySun1+28)=カレンダーの年,MONTH(MaySun1+28)=5),MaySun1+28,""),IF(AND(YEAR(MaySun1+35)=カレンダーの年,MONTH(MaySun1+35)=5),MaySun1+35,""))</f>
        <v/>
      </c>
    </row>
    <row r="14" spans="1:16" ht="64.5" customHeight="1">
      <c r="A14" s="3"/>
      <c r="B14" s="31" t="s">
        <v>15</v>
      </c>
      <c r="C14" s="32" t="s">
        <v>14</v>
      </c>
      <c r="D14" s="31" t="s">
        <v>15</v>
      </c>
      <c r="E14" s="31" t="s">
        <v>15</v>
      </c>
      <c r="F14" s="31" t="s">
        <v>15</v>
      </c>
      <c r="G14" s="27" t="s">
        <v>16</v>
      </c>
      <c r="H14" s="14"/>
    </row>
    <row r="15" spans="1:16" ht="15" customHeight="1">
      <c r="A15" s="3"/>
      <c r="B15" s="19" t="str">
        <f>IF(DAY(MaySun1)=1,IF(AND(YEAR(MaySun1+29)=カレンダーの年,MONTH(MaySun1+29)=5),MaySun1+29,""),IF(AND(YEAR(MaySun1+36)=カレンダーの年,MONTH(MaySun1+36)=5),MaySun1+36,""))</f>
        <v/>
      </c>
      <c r="C15" s="20" t="str">
        <f>IF(DAY(MaySun1)=1,IF(AND(YEAR(MaySun1+30)=カレンダーの年,MONTH(MaySun1+30)=5),MaySun1+30,""),IF(AND(YEAR(MaySun1+37)=カレンダーの年,MONTH(MaySun1+37)=5),MaySun1+37,""))</f>
        <v/>
      </c>
      <c r="D15" s="46" t="s">
        <v>21</v>
      </c>
      <c r="E15" s="47"/>
      <c r="F15" s="47"/>
      <c r="G15" s="47"/>
      <c r="H15" s="48"/>
    </row>
    <row r="16" spans="1:16" ht="106.2" customHeight="1">
      <c r="A16" s="3"/>
      <c r="B16" s="16"/>
      <c r="C16" s="16"/>
      <c r="D16" s="49"/>
      <c r="E16" s="50"/>
      <c r="F16" s="50"/>
      <c r="G16" s="50"/>
      <c r="H16" s="51"/>
    </row>
    <row r="17" spans="3:5" ht="17.25" customHeight="1"/>
    <row r="19" spans="3:5" ht="21" customHeight="1">
      <c r="C19" s="21"/>
      <c r="D19" s="22"/>
      <c r="E19" s="23"/>
    </row>
    <row r="20" spans="3:5" ht="19.5" customHeight="1"/>
  </sheetData>
  <mergeCells count="4">
    <mergeCell ref="A1:H2"/>
    <mergeCell ref="B3:D3"/>
    <mergeCell ref="E3:H3"/>
    <mergeCell ref="D15:H16"/>
  </mergeCells>
  <phoneticPr fontId="10"/>
  <printOptions horizontalCentered="1" verticalCentered="1"/>
  <pageMargins left="0.2" right="0.2" top="0.25" bottom="0.25" header="0" footer="0"/>
  <pageSetup scale="88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FDA78-8496-498C-B6C8-4BCCD69A3A92}">
  <sheetPr>
    <tabColor theme="0" tint="-0.499984740745262"/>
    <pageSetUpPr fitToPage="1"/>
  </sheetPr>
  <dimension ref="A1:P20"/>
  <sheetViews>
    <sheetView showGridLines="0" topLeftCell="A6" zoomScale="80" zoomScaleNormal="80" workbookViewId="0">
      <selection activeCell="G4" sqref="G4"/>
    </sheetView>
  </sheetViews>
  <sheetFormatPr defaultColWidth="6.7265625" defaultRowHeight="15"/>
  <cols>
    <col min="1" max="1" width="3.08984375" style="1" customWidth="1"/>
    <col min="2" max="8" width="13.7265625" style="1" customWidth="1"/>
    <col min="9" max="9" width="2.08984375" style="1" customWidth="1"/>
    <col min="10" max="10" width="11.7265625" style="1" customWidth="1"/>
    <col min="11" max="11" width="11.26953125" style="1" customWidth="1"/>
    <col min="12" max="16384" width="6.7265625" style="1"/>
  </cols>
  <sheetData>
    <row r="1" spans="1:16" ht="14.25" customHeight="1">
      <c r="A1" s="59" t="s">
        <v>10</v>
      </c>
      <c r="B1" s="59"/>
      <c r="C1" s="59"/>
      <c r="D1" s="59"/>
      <c r="E1" s="59"/>
      <c r="F1" s="59"/>
      <c r="G1" s="59"/>
      <c r="H1" s="59"/>
    </row>
    <row r="2" spans="1:16" ht="30" customHeight="1">
      <c r="A2" s="59"/>
      <c r="B2" s="59"/>
      <c r="C2" s="59"/>
      <c r="D2" s="59"/>
      <c r="E2" s="59"/>
      <c r="F2" s="59"/>
      <c r="G2" s="59"/>
      <c r="H2" s="59"/>
    </row>
    <row r="3" spans="1:16" ht="62.25" customHeight="1">
      <c r="A3" s="3"/>
      <c r="B3" s="60" t="str">
        <f>UPPER(TEXT(DATE(カレンダーの年,6,1),"yyyy年m月"))</f>
        <v>2025年6月</v>
      </c>
      <c r="C3" s="60"/>
      <c r="D3" s="60"/>
      <c r="E3" s="45" t="s">
        <v>11</v>
      </c>
      <c r="F3" s="45"/>
      <c r="G3" s="45"/>
      <c r="H3" s="45"/>
    </row>
    <row r="4" spans="1:16" s="33" customFormat="1" ht="26.25" customHeight="1">
      <c r="B4" s="34" t="s">
        <v>1</v>
      </c>
      <c r="C4" s="35" t="s">
        <v>2</v>
      </c>
      <c r="D4" s="35" t="s">
        <v>3</v>
      </c>
      <c r="E4" s="35" t="s">
        <v>4</v>
      </c>
      <c r="F4" s="35" t="s">
        <v>5</v>
      </c>
      <c r="G4" s="35" t="s">
        <v>6</v>
      </c>
      <c r="H4" s="36" t="s">
        <v>7</v>
      </c>
      <c r="J4" s="37"/>
      <c r="K4" s="38"/>
      <c r="O4" s="37"/>
      <c r="P4" s="37"/>
    </row>
    <row r="5" spans="1:16" s="3" customFormat="1" ht="15" customHeight="1">
      <c r="B5" s="10" t="str">
        <f>IF(DAY(JunSun1)=1,"",IF(AND(YEAR(JunSun1+1)=カレンダーの年,MONTH(JunSun1+1)=6),JunSun1+1,""))</f>
        <v/>
      </c>
      <c r="C5" s="10" t="str">
        <f>IF(DAY(JunSun1)=1,"",IF(AND(YEAR(JunSun1+2)=カレンダーの年,MONTH(JunSun1+2)=6),JunSun1+2,""))</f>
        <v/>
      </c>
      <c r="D5" s="10" t="str">
        <f>IF(DAY(JunSun1)=1,"",IF(AND(YEAR(JunSun1+3)=カレンダーの年,MONTH(JunSun1+3)=6),JunSun1+3,""))</f>
        <v/>
      </c>
      <c r="E5" s="10" t="str">
        <f>IF(DAY(JunSun1)=1,"",IF(AND(YEAR(JunSun1+4)=カレンダーの年,MONTH(JunSun1+4)=6),JunSun1+4,""))</f>
        <v/>
      </c>
      <c r="F5" s="10" t="str">
        <f>IF(DAY(JunSun1)=1,"",IF(AND(YEAR(JunSun1+5)=カレンダーの年,MONTH(JunSun1+5)=6),JunSun1+5,""))</f>
        <v/>
      </c>
      <c r="G5" s="10" t="str">
        <f>IF(DAY(JunSun1)=1,"",IF(AND(YEAR(JunSun1+6)=カレンダーの年,MONTH(JunSun1+6)=6),JunSun1+6,""))</f>
        <v/>
      </c>
      <c r="H5" s="10">
        <f>IF(DAY(JunSun1)=1,IF(AND(YEAR(JunSun1)=カレンダーの年,MONTH(JunSun1)=6),JunSun1,""),IF(AND(YEAR(JunSun1+7)=カレンダーの年,MONTH(JunSun1+7)=6),JunSun1+7,""))</f>
        <v>45809</v>
      </c>
      <c r="I5" s="1"/>
      <c r="J5" s="1"/>
      <c r="K5" s="1"/>
      <c r="O5" s="12"/>
      <c r="P5" s="1"/>
    </row>
    <row r="6" spans="1:16" s="12" customFormat="1" ht="64.5" customHeight="1">
      <c r="A6" s="3"/>
      <c r="B6" s="31"/>
      <c r="C6" s="31"/>
      <c r="D6" s="31"/>
      <c r="E6" s="31"/>
      <c r="F6" s="31"/>
      <c r="G6" s="27"/>
      <c r="H6" s="27" t="s">
        <v>20</v>
      </c>
    </row>
    <row r="7" spans="1:16" ht="15" customHeight="1">
      <c r="A7" s="3"/>
      <c r="B7" s="15">
        <f>IF(DAY(JunSun1)=1,IF(AND(YEAR(JunSun1+1)=カレンダーの年,MONTH(JunSun1+1)=6),JunSun1+1,""),IF(AND(YEAR(JunSun1+8)=カレンダーの年,MONTH(JunSun1+8)=6),JunSun1+8,""))</f>
        <v>45810</v>
      </c>
      <c r="C7" s="15">
        <f>IF(DAY(JunSun1)=1,IF(AND(YEAR(JunSun1+2)=カレンダーの年,MONTH(JunSun1+2)=6),JunSun1+2,""),IF(AND(YEAR(JunSun1+9)=カレンダーの年,MONTH(JunSun1+9)=6),JunSun1+9,""))</f>
        <v>45811</v>
      </c>
      <c r="D7" s="15">
        <f>IF(DAY(JunSun1)=1,IF(AND(YEAR(JunSun1+3)=カレンダーの年,MONTH(JunSun1+3)=6),JunSun1+3,""),IF(AND(YEAR(JunSun1+10)=カレンダーの年,MONTH(JunSun1+10)=6),JunSun1+10,""))</f>
        <v>45812</v>
      </c>
      <c r="E7" s="15">
        <f>IF(DAY(JunSun1)=1,IF(AND(YEAR(JunSun1+4)=カレンダーの年,MONTH(JunSun1+4)=6),JunSun1+4,""),IF(AND(YEAR(JunSun1+11)=カレンダーの年,MONTH(JunSun1+11)=6),JunSun1+11,""))</f>
        <v>45813</v>
      </c>
      <c r="F7" s="15">
        <f>IF(DAY(JunSun1)=1,IF(AND(YEAR(JunSun1+5)=カレンダーの年,MONTH(JunSun1+5)=6),JunSun1+5,""),IF(AND(YEAR(JunSun1+12)=カレンダーの年,MONTH(JunSun1+12)=6),JunSun1+12,""))</f>
        <v>45814</v>
      </c>
      <c r="G7" s="15">
        <f>IF(DAY(JunSun1)=1,IF(AND(YEAR(JunSun1+6)=カレンダーの年,MONTH(JunSun1+6)=6),JunSun1+6,""),IF(AND(YEAR(JunSun1+13)=カレンダーの年,MONTH(JunSun1+13)=6),JunSun1+13,""))</f>
        <v>45815</v>
      </c>
      <c r="H7" s="15">
        <f>IF(DAY(JunSun1)=1,IF(AND(YEAR(JunSun1+7)=カレンダーの年,MONTH(JunSun1+7)=6),JunSun1+7,""),IF(AND(YEAR(JunSun1+14)=カレンダーの年,MONTH(JunSun1+14)=6),JunSun1+14,""))</f>
        <v>45816</v>
      </c>
    </row>
    <row r="8" spans="1:16" ht="64.5" customHeight="1">
      <c r="A8" s="3"/>
      <c r="B8" s="28" t="s">
        <v>22</v>
      </c>
      <c r="C8" s="28" t="s">
        <v>14</v>
      </c>
      <c r="D8" s="28" t="s">
        <v>22</v>
      </c>
      <c r="E8" s="28" t="s">
        <v>22</v>
      </c>
      <c r="F8" s="28" t="s">
        <v>22</v>
      </c>
      <c r="G8" s="30" t="s">
        <v>23</v>
      </c>
      <c r="H8" s="30" t="s">
        <v>20</v>
      </c>
    </row>
    <row r="9" spans="1:16" ht="15" customHeight="1">
      <c r="A9" s="3"/>
      <c r="B9" s="18">
        <f>IF(DAY(JunSun1)=1,IF(AND(YEAR(JunSun1+8)=カレンダーの年,MONTH(JunSun1+8)=6),JunSun1+8,""),IF(AND(YEAR(JunSun1+15)=カレンダーの年,MONTH(JunSun1+15)=6),JunSun1+15,""))</f>
        <v>45817</v>
      </c>
      <c r="C9" s="18">
        <f>IF(DAY(JunSun1)=1,IF(AND(YEAR(JunSun1+9)=カレンダーの年,MONTH(JunSun1+9)=6),JunSun1+9,""),IF(AND(YEAR(JunSun1+16)=カレンダーの年,MONTH(JunSun1+16)=6),JunSun1+16,""))</f>
        <v>45818</v>
      </c>
      <c r="D9" s="18">
        <f>IF(DAY(JunSun1)=1,IF(AND(YEAR(JunSun1+10)=カレンダーの年,MONTH(JunSun1+10)=6),JunSun1+10,""),IF(AND(YEAR(JunSun1+17)=カレンダーの年,MONTH(JunSun1+17)=6),JunSun1+17,""))</f>
        <v>45819</v>
      </c>
      <c r="E9" s="18">
        <f>IF(DAY(JunSun1)=1,IF(AND(YEAR(JunSun1+11)=カレンダーの年,MONTH(JunSun1+11)=6),JunSun1+11,""),IF(AND(YEAR(JunSun1+18)=カレンダーの年,MONTH(JunSun1+18)=6),JunSun1+18,""))</f>
        <v>45820</v>
      </c>
      <c r="F9" s="18">
        <f>IF(DAY(JunSun1)=1,IF(AND(YEAR(JunSun1+12)=カレンダーの年,MONTH(JunSun1+12)=6),JunSun1+12,""),IF(AND(YEAR(JunSun1+19)=カレンダーの年,MONTH(JunSun1+19)=6),JunSun1+19,""))</f>
        <v>45821</v>
      </c>
      <c r="G9" s="18">
        <f>IF(DAY(JunSun1)=1,IF(AND(YEAR(JunSun1+13)=カレンダーの年,MONTH(JunSun1+13)=6),JunSun1+13,""),IF(AND(YEAR(JunSun1+20)=カレンダーの年,MONTH(JunSun1+20)=6),JunSun1+20,""))</f>
        <v>45822</v>
      </c>
      <c r="H9" s="18">
        <f>IF(DAY(JunSun1)=1,IF(AND(YEAR(JunSun1+14)=カレンダーの年,MONTH(JunSun1+14)=6),JunSun1+14,""),IF(AND(YEAR(JunSun1+21)=カレンダーの年,MONTH(JunSun1+21)=6),JunSun1+21,""))</f>
        <v>45823</v>
      </c>
    </row>
    <row r="10" spans="1:16" ht="64.5" customHeight="1">
      <c r="A10" s="3"/>
      <c r="B10" s="31" t="s">
        <v>22</v>
      </c>
      <c r="C10" s="31" t="s">
        <v>14</v>
      </c>
      <c r="D10" s="31" t="s">
        <v>22</v>
      </c>
      <c r="E10" s="31" t="s">
        <v>22</v>
      </c>
      <c r="F10" s="31" t="s">
        <v>22</v>
      </c>
      <c r="G10" s="27" t="s">
        <v>23</v>
      </c>
      <c r="H10" s="27" t="s">
        <v>20</v>
      </c>
    </row>
    <row r="11" spans="1:16" ht="15" customHeight="1">
      <c r="A11" s="3"/>
      <c r="B11" s="19">
        <f>IF(DAY(JunSun1)=1,IF(AND(YEAR(JunSun1+15)=カレンダーの年,MONTH(JunSun1+15)=6),JunSun1+15,""),IF(AND(YEAR(JunSun1+22)=カレンダーの年,MONTH(JunSun1+22)=6),JunSun1+22,""))</f>
        <v>45824</v>
      </c>
      <c r="C11" s="19">
        <f>IF(DAY(JunSun1)=1,IF(AND(YEAR(JunSun1+16)=カレンダーの年,MONTH(JunSun1+16)=6),JunSun1+16,""),IF(AND(YEAR(JunSun1+23)=カレンダーの年,MONTH(JunSun1+23)=6),JunSun1+23,""))</f>
        <v>45825</v>
      </c>
      <c r="D11" s="19">
        <f>IF(DAY(JunSun1)=1,IF(AND(YEAR(JunSun1+17)=カレンダーの年,MONTH(JunSun1+17)=6),JunSun1+17,""),IF(AND(YEAR(JunSun1+24)=カレンダーの年,MONTH(JunSun1+24)=6),JunSun1+24,""))</f>
        <v>45826</v>
      </c>
      <c r="E11" s="19">
        <f>IF(DAY(JunSun1)=1,IF(AND(YEAR(JunSun1+18)=カレンダーの年,MONTH(JunSun1+18)=6),JunSun1+18,""),IF(AND(YEAR(JunSun1+25)=カレンダーの年,MONTH(JunSun1+25)=6),JunSun1+25,""))</f>
        <v>45827</v>
      </c>
      <c r="F11" s="19">
        <f>IF(DAY(JunSun1)=1,IF(AND(YEAR(JunSun1+19)=カレンダーの年,MONTH(JunSun1+19)=6),JunSun1+19,""),IF(AND(YEAR(JunSun1+26)=カレンダーの年,MONTH(JunSun1+26)=6),JunSun1+26,""))</f>
        <v>45828</v>
      </c>
      <c r="G11" s="19">
        <f>IF(DAY(JunSun1)=1,IF(AND(YEAR(JunSun1+20)=カレンダーの年,MONTH(JunSun1+20)=6),JunSun1+20,""),IF(AND(YEAR(JunSun1+27)=カレンダーの年,MONTH(JunSun1+27)=6),JunSun1+27,""))</f>
        <v>45829</v>
      </c>
      <c r="H11" s="19">
        <f>IF(DAY(JunSun1)=1,IF(AND(YEAR(JunSun1+21)=カレンダーの年,MONTH(JunSun1+21)=6),JunSun1+21,""),IF(AND(YEAR(JunSun1+28)=カレンダーの年,MONTH(JunSun1+28)=6),JunSun1+28,""))</f>
        <v>45830</v>
      </c>
    </row>
    <row r="12" spans="1:16" ht="64.5" customHeight="1">
      <c r="A12" s="3"/>
      <c r="B12" s="28" t="s">
        <v>22</v>
      </c>
      <c r="C12" s="28" t="s">
        <v>14</v>
      </c>
      <c r="D12" s="28" t="s">
        <v>22</v>
      </c>
      <c r="E12" s="28" t="s">
        <v>22</v>
      </c>
      <c r="F12" s="28" t="s">
        <v>22</v>
      </c>
      <c r="G12" s="30" t="s">
        <v>16</v>
      </c>
      <c r="H12" s="30" t="s">
        <v>20</v>
      </c>
    </row>
    <row r="13" spans="1:16" ht="15" customHeight="1">
      <c r="A13" s="3"/>
      <c r="B13" s="18">
        <f>IF(DAY(JunSun1)=1,IF(AND(YEAR(JunSun1+22)=カレンダーの年,MONTH(JunSun1+22)=6),JunSun1+22,""),IF(AND(YEAR(JunSun1+29)=カレンダーの年,MONTH(JunSun1+29)=6),JunSun1+29,""))</f>
        <v>45831</v>
      </c>
      <c r="C13" s="18">
        <f>IF(DAY(JunSun1)=1,IF(AND(YEAR(JunSun1+23)=カレンダーの年,MONTH(JunSun1+23)=6),JunSun1+23,""),IF(AND(YEAR(JunSun1+30)=カレンダーの年,MONTH(JunSun1+30)=6),JunSun1+30,""))</f>
        <v>45832</v>
      </c>
      <c r="D13" s="18">
        <f>IF(DAY(JunSun1)=1,IF(AND(YEAR(JunSun1+24)=カレンダーの年,MONTH(JunSun1+24)=6),JunSun1+24,""),IF(AND(YEAR(JunSun1+31)=カレンダーの年,MONTH(JunSun1+31)=6),JunSun1+31,""))</f>
        <v>45833</v>
      </c>
      <c r="E13" s="18">
        <f>IF(DAY(JunSun1)=1,IF(AND(YEAR(JunSun1+25)=カレンダーの年,MONTH(JunSun1+25)=6),JunSun1+25,""),IF(AND(YEAR(JunSun1+32)=カレンダーの年,MONTH(JunSun1+32)=6),JunSun1+32,""))</f>
        <v>45834</v>
      </c>
      <c r="F13" s="18">
        <f>IF(DAY(JunSun1)=1,IF(AND(YEAR(JunSun1+26)=カレンダーの年,MONTH(JunSun1+26)=6),JunSun1+26,""),IF(AND(YEAR(JunSun1+33)=カレンダーの年,MONTH(JunSun1+33)=6),JunSun1+33,""))</f>
        <v>45835</v>
      </c>
      <c r="G13" s="18">
        <f>IF(DAY(JunSun1)=1,IF(AND(YEAR(JunSun1+27)=カレンダーの年,MONTH(JunSun1+27)=6),JunSun1+27,""),IF(AND(YEAR(JunSun1+34)=カレンダーの年,MONTH(JunSun1+34)=6),JunSun1+34,""))</f>
        <v>45836</v>
      </c>
      <c r="H13" s="18">
        <f>IF(DAY(JunSun1)=1,IF(AND(YEAR(JunSun1+28)=カレンダーの年,MONTH(JunSun1+28)=6),JunSun1+28,""),IF(AND(YEAR(JunSun1+35)=カレンダーの年,MONTH(JunSun1+35)=6),JunSun1+35,""))</f>
        <v>45837</v>
      </c>
    </row>
    <row r="14" spans="1:16" ht="64.5" customHeight="1">
      <c r="A14" s="3"/>
      <c r="B14" s="31" t="s">
        <v>22</v>
      </c>
      <c r="C14" s="31" t="s">
        <v>14</v>
      </c>
      <c r="D14" s="31" t="s">
        <v>24</v>
      </c>
      <c r="E14" s="31" t="s">
        <v>22</v>
      </c>
      <c r="F14" s="31" t="s">
        <v>22</v>
      </c>
      <c r="G14" s="27" t="s">
        <v>23</v>
      </c>
      <c r="H14" s="27" t="s">
        <v>20</v>
      </c>
    </row>
    <row r="15" spans="1:16" ht="15" customHeight="1">
      <c r="A15" s="3"/>
      <c r="B15" s="19">
        <f>IF(DAY(JunSun1)=1,IF(AND(YEAR(JunSun1+29)=カレンダーの年,MONTH(JunSun1+29)=6),JunSun1+29,""),IF(AND(YEAR(JunSun1+36)=カレンダーの年,MONTH(JunSun1+36)=6),JunSun1+36,""))</f>
        <v>45838</v>
      </c>
      <c r="C15" s="20" t="str">
        <f>IF(DAY(JunSun1)=1,IF(AND(YEAR(JunSun1+30)=カレンダーの年,MONTH(JunSun1+30)=6),JunSun1+30,""),IF(AND(YEAR(JunSun1+37)=カレンダーの年,MONTH(JunSun1+37)=6),JunSun1+37,""))</f>
        <v/>
      </c>
      <c r="D15" s="46" t="s">
        <v>21</v>
      </c>
      <c r="E15" s="47"/>
      <c r="F15" s="47"/>
      <c r="G15" s="47"/>
      <c r="H15" s="48"/>
    </row>
    <row r="16" spans="1:16" ht="104.4" customHeight="1">
      <c r="A16" s="3"/>
      <c r="B16" s="28" t="s">
        <v>13</v>
      </c>
      <c r="C16" s="16"/>
      <c r="D16" s="49"/>
      <c r="E16" s="50"/>
      <c r="F16" s="50"/>
      <c r="G16" s="50"/>
      <c r="H16" s="51"/>
    </row>
    <row r="17" spans="3:5" ht="17.25" customHeight="1"/>
    <row r="19" spans="3:5" ht="21" customHeight="1">
      <c r="C19" s="21"/>
      <c r="D19" s="22"/>
      <c r="E19" s="23"/>
    </row>
    <row r="20" spans="3:5" ht="19.5" customHeight="1"/>
  </sheetData>
  <mergeCells count="4">
    <mergeCell ref="A1:H2"/>
    <mergeCell ref="B3:D3"/>
    <mergeCell ref="E3:H3"/>
    <mergeCell ref="D15:H16"/>
  </mergeCells>
  <phoneticPr fontId="10"/>
  <printOptions horizontalCentered="1" verticalCentered="1"/>
  <pageMargins left="0.2" right="0.2" top="0.25" bottom="0.25" header="0" footer="0"/>
  <pageSetup scale="88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4E473-8E05-45F8-BDB1-8B78422484D6}">
  <sheetPr>
    <tabColor theme="0" tint="-0.34998626667073579"/>
    <pageSetUpPr fitToPage="1"/>
  </sheetPr>
  <dimension ref="A1:P20"/>
  <sheetViews>
    <sheetView showGridLines="0" topLeftCell="A3" zoomScale="80" zoomScaleNormal="80" workbookViewId="0">
      <selection activeCell="G4" sqref="G4"/>
    </sheetView>
  </sheetViews>
  <sheetFormatPr defaultColWidth="6.7265625" defaultRowHeight="15"/>
  <cols>
    <col min="1" max="1" width="3.08984375" style="1" customWidth="1"/>
    <col min="2" max="8" width="13.7265625" style="1" customWidth="1"/>
    <col min="9" max="9" width="2.08984375" style="1" customWidth="1"/>
    <col min="10" max="10" width="11.7265625" style="1" customWidth="1"/>
    <col min="11" max="11" width="11.26953125" style="1" customWidth="1"/>
    <col min="12" max="16384" width="6.7265625" style="1"/>
  </cols>
  <sheetData>
    <row r="1" spans="1:16" ht="14.25" customHeight="1">
      <c r="A1" s="59" t="s">
        <v>10</v>
      </c>
      <c r="B1" s="59"/>
      <c r="C1" s="59"/>
      <c r="D1" s="59"/>
      <c r="E1" s="59"/>
      <c r="F1" s="59"/>
      <c r="G1" s="59"/>
      <c r="H1" s="59"/>
    </row>
    <row r="2" spans="1:16" ht="30" customHeight="1">
      <c r="A2" s="59"/>
      <c r="B2" s="59"/>
      <c r="C2" s="59"/>
      <c r="D2" s="59"/>
      <c r="E2" s="59"/>
      <c r="F2" s="59"/>
      <c r="G2" s="59"/>
      <c r="H2" s="59"/>
    </row>
    <row r="3" spans="1:16" ht="62.25" customHeight="1">
      <c r="A3" s="3"/>
      <c r="B3" s="60" t="str">
        <f>UPPER(TEXT(DATE(カレンダーの年,7,1),"yyyy年m月"))</f>
        <v>2025年7月</v>
      </c>
      <c r="C3" s="60"/>
      <c r="D3" s="60"/>
      <c r="E3" s="45" t="s">
        <v>11</v>
      </c>
      <c r="F3" s="45"/>
      <c r="G3" s="45"/>
      <c r="H3" s="45"/>
    </row>
    <row r="4" spans="1:16" s="3" customFormat="1" ht="26.25" customHeight="1"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J4" s="1"/>
      <c r="K4" s="9"/>
      <c r="O4" s="1"/>
      <c r="P4" s="1"/>
    </row>
    <row r="5" spans="1:16" s="3" customFormat="1" ht="15" customHeight="1">
      <c r="B5" s="10" t="str">
        <f>IF(DAY(JulSun1)=1,"",IF(AND(YEAR(JulSun1+1)=カレンダーの年,MONTH(JulSun1+1)=7),JulSun1+1,""))</f>
        <v/>
      </c>
      <c r="C5" s="10">
        <f>IF(DAY(JulSun1)=1,"",IF(AND(YEAR(JulSun1+2)=カレンダーの年,MONTH(JulSun1+2)=7),JulSun1+2,""))</f>
        <v>45839</v>
      </c>
      <c r="D5" s="10">
        <f>IF(DAY(JulSun1)=1,"",IF(AND(YEAR(JulSun1+3)=カレンダーの年,MONTH(JulSun1+3)=7),JulSun1+3,""))</f>
        <v>45840</v>
      </c>
      <c r="E5" s="10">
        <f>IF(DAY(JulSun1)=1,"",IF(AND(YEAR(JulSun1+4)=カレンダーの年,MONTH(JulSun1+4)=7),JulSun1+4,""))</f>
        <v>45841</v>
      </c>
      <c r="F5" s="10">
        <f>IF(DAY(JulSun1)=1,"",IF(AND(YEAR(JulSun1+5)=カレンダーの年,MONTH(JulSun1+5)=7),JulSun1+5,""))</f>
        <v>45842</v>
      </c>
      <c r="G5" s="10">
        <f>IF(DAY(JulSun1)=1,"",IF(AND(YEAR(JulSun1+6)=カレンダーの年,MONTH(JulSun1+6)=7),JulSun1+6,""))</f>
        <v>45843</v>
      </c>
      <c r="H5" s="10">
        <f>IF(DAY(JulSun1)=1,IF(AND(YEAR(JulSun1)=カレンダーの年,MONTH(JulSun1)=7),JulSun1,""),IF(AND(YEAR(JulSun1+7)=カレンダーの年,MONTH(JulSun1+7)=7),JulSun1+7,""))</f>
        <v>45844</v>
      </c>
      <c r="I5" s="1"/>
      <c r="J5" s="1"/>
      <c r="K5" s="1"/>
      <c r="O5" s="12"/>
      <c r="P5" s="1"/>
    </row>
    <row r="6" spans="1:16" s="12" customFormat="1" ht="64.5" customHeight="1">
      <c r="A6" s="3"/>
      <c r="B6" s="13"/>
      <c r="C6" s="31" t="s">
        <v>14</v>
      </c>
      <c r="D6" s="31" t="s">
        <v>22</v>
      </c>
      <c r="E6" s="31" t="s">
        <v>22</v>
      </c>
      <c r="F6" s="31" t="s">
        <v>22</v>
      </c>
      <c r="G6" s="27" t="s">
        <v>23</v>
      </c>
      <c r="H6" s="27" t="s">
        <v>20</v>
      </c>
    </row>
    <row r="7" spans="1:16" ht="15" customHeight="1">
      <c r="A7" s="3"/>
      <c r="B7" s="15">
        <f>IF(DAY(JulSun1)=1,IF(AND(YEAR(JulSun1+1)=カレンダーの年,MONTH(JulSun1+1)=7),JulSun1+1,""),IF(AND(YEAR(JulSun1+8)=カレンダーの年,MONTH(JulSun1+8)=7),JulSun1+8,""))</f>
        <v>45845</v>
      </c>
      <c r="C7" s="15">
        <f>IF(DAY(JulSun1)=1,IF(AND(YEAR(JulSun1+2)=カレンダーの年,MONTH(JulSun1+2)=7),JulSun1+2,""),IF(AND(YEAR(JulSun1+9)=カレンダーの年,MONTH(JulSun1+9)=7),JulSun1+9,""))</f>
        <v>45846</v>
      </c>
      <c r="D7" s="15">
        <f>IF(DAY(JulSun1)=1,IF(AND(YEAR(JulSun1+3)=カレンダーの年,MONTH(JulSun1+3)=7),JulSun1+3,""),IF(AND(YEAR(JulSun1+10)=カレンダーの年,MONTH(JulSun1+10)=7),JulSun1+10,""))</f>
        <v>45847</v>
      </c>
      <c r="E7" s="15">
        <f>IF(DAY(JulSun1)=1,IF(AND(YEAR(JulSun1+4)=カレンダーの年,MONTH(JulSun1+4)=7),JulSun1+4,""),IF(AND(YEAR(JulSun1+11)=カレンダーの年,MONTH(JulSun1+11)=7),JulSun1+11,""))</f>
        <v>45848</v>
      </c>
      <c r="F7" s="15">
        <f>IF(DAY(JulSun1)=1,IF(AND(YEAR(JulSun1+5)=カレンダーの年,MONTH(JulSun1+5)=7),JulSun1+5,""),IF(AND(YEAR(JulSun1+12)=カレンダーの年,MONTH(JulSun1+12)=7),JulSun1+12,""))</f>
        <v>45849</v>
      </c>
      <c r="G7" s="15">
        <f>IF(DAY(JulSun1)=1,IF(AND(YEAR(JulSun1+6)=カレンダーの年,MONTH(JulSun1+6)=7),JulSun1+6,""),IF(AND(YEAR(JulSun1+13)=カレンダーの年,MONTH(JulSun1+13)=7),JulSun1+13,""))</f>
        <v>45850</v>
      </c>
      <c r="H7" s="15">
        <f>IF(DAY(JulSun1)=1,IF(AND(YEAR(JulSun1+7)=カレンダーの年,MONTH(JulSun1+7)=7),JulSun1+7,""),IF(AND(YEAR(JulSun1+14)=カレンダーの年,MONTH(JulSun1+14)=7),JulSun1+14,""))</f>
        <v>45851</v>
      </c>
    </row>
    <row r="8" spans="1:16" ht="64.5" customHeight="1">
      <c r="A8" s="3"/>
      <c r="B8" s="28" t="s">
        <v>22</v>
      </c>
      <c r="C8" s="28" t="s">
        <v>14</v>
      </c>
      <c r="D8" s="28" t="s">
        <v>15</v>
      </c>
      <c r="E8" s="28" t="s">
        <v>22</v>
      </c>
      <c r="F8" s="28" t="s">
        <v>24</v>
      </c>
      <c r="G8" s="30" t="s">
        <v>23</v>
      </c>
      <c r="H8" s="30" t="s">
        <v>20</v>
      </c>
    </row>
    <row r="9" spans="1:16" ht="15" customHeight="1">
      <c r="A9" s="3"/>
      <c r="B9" s="18">
        <f>IF(DAY(JulSun1)=1,IF(AND(YEAR(JulSun1+8)=カレンダーの年,MONTH(JulSun1+8)=7),JulSun1+8,""),IF(AND(YEAR(JulSun1+15)=カレンダーの年,MONTH(JulSun1+15)=7),JulSun1+15,""))</f>
        <v>45852</v>
      </c>
      <c r="C9" s="18">
        <f>IF(DAY(JulSun1)=1,IF(AND(YEAR(JulSun1+9)=カレンダーの年,MONTH(JulSun1+9)=7),JulSun1+9,""),IF(AND(YEAR(JulSun1+16)=カレンダーの年,MONTH(JulSun1+16)=7),JulSun1+16,""))</f>
        <v>45853</v>
      </c>
      <c r="D9" s="18">
        <f>IF(DAY(JulSun1)=1,IF(AND(YEAR(JulSun1+10)=カレンダーの年,MONTH(JulSun1+10)=7),JulSun1+10,""),IF(AND(YEAR(JulSun1+17)=カレンダーの年,MONTH(JulSun1+17)=7),JulSun1+17,""))</f>
        <v>45854</v>
      </c>
      <c r="E9" s="18">
        <f>IF(DAY(JulSun1)=1,IF(AND(YEAR(JulSun1+11)=カレンダーの年,MONTH(JulSun1+11)=7),JulSun1+11,""),IF(AND(YEAR(JulSun1+18)=カレンダーの年,MONTH(JulSun1+18)=7),JulSun1+18,""))</f>
        <v>45855</v>
      </c>
      <c r="F9" s="18">
        <f>IF(DAY(JulSun1)=1,IF(AND(YEAR(JulSun1+12)=カレンダーの年,MONTH(JulSun1+12)=7),JulSun1+12,""),IF(AND(YEAR(JulSun1+19)=カレンダーの年,MONTH(JulSun1+19)=7),JulSun1+19,""))</f>
        <v>45856</v>
      </c>
      <c r="G9" s="18">
        <f>IF(DAY(JulSun1)=1,IF(AND(YEAR(JulSun1+13)=カレンダーの年,MONTH(JulSun1+13)=7),JulSun1+13,""),IF(AND(YEAR(JulSun1+20)=カレンダーの年,MONTH(JulSun1+20)=7),JulSun1+20,""))</f>
        <v>45857</v>
      </c>
      <c r="H9" s="18">
        <f>IF(DAY(JulSun1)=1,IF(AND(YEAR(JulSun1+14)=カレンダーの年,MONTH(JulSun1+14)=7),JulSun1+14,""),IF(AND(YEAR(JulSun1+21)=カレンダーの年,MONTH(JulSun1+21)=7),JulSun1+21,""))</f>
        <v>45858</v>
      </c>
    </row>
    <row r="10" spans="1:16" ht="64.5" customHeight="1">
      <c r="A10" s="3"/>
      <c r="B10" s="31" t="s">
        <v>22</v>
      </c>
      <c r="C10" s="31" t="s">
        <v>14</v>
      </c>
      <c r="D10" s="31" t="s">
        <v>15</v>
      </c>
      <c r="E10" s="31" t="s">
        <v>18</v>
      </c>
      <c r="F10" s="31" t="s">
        <v>24</v>
      </c>
      <c r="G10" s="27" t="s">
        <v>23</v>
      </c>
      <c r="H10" s="27" t="s">
        <v>13</v>
      </c>
    </row>
    <row r="11" spans="1:16" ht="15" customHeight="1">
      <c r="A11" s="3"/>
      <c r="B11" s="19">
        <f>IF(DAY(JulSun1)=1,IF(AND(YEAR(JulSun1+15)=カレンダーの年,MONTH(JulSun1+15)=7),JulSun1+15,""),IF(AND(YEAR(JulSun1+22)=カレンダーの年,MONTH(JulSun1+22)=7),JulSun1+22,""))</f>
        <v>45859</v>
      </c>
      <c r="C11" s="19">
        <f>IF(DAY(JulSun1)=1,IF(AND(YEAR(JulSun1+16)=カレンダーの年,MONTH(JulSun1+16)=7),JulSun1+16,""),IF(AND(YEAR(JulSun1+23)=カレンダーの年,MONTH(JulSun1+23)=7),JulSun1+23,""))</f>
        <v>45860</v>
      </c>
      <c r="D11" s="19">
        <f>IF(DAY(JulSun1)=1,IF(AND(YEAR(JulSun1+17)=カレンダーの年,MONTH(JulSun1+17)=7),JulSun1+17,""),IF(AND(YEAR(JulSun1+24)=カレンダーの年,MONTH(JulSun1+24)=7),JulSun1+24,""))</f>
        <v>45861</v>
      </c>
      <c r="E11" s="19">
        <f>IF(DAY(JulSun1)=1,IF(AND(YEAR(JulSun1+18)=カレンダーの年,MONTH(JulSun1+18)=7),JulSun1+18,""),IF(AND(YEAR(JulSun1+25)=カレンダーの年,MONTH(JulSun1+25)=7),JulSun1+25,""))</f>
        <v>45862</v>
      </c>
      <c r="F11" s="19">
        <f>IF(DAY(JulSun1)=1,IF(AND(YEAR(JulSun1+19)=カレンダーの年,MONTH(JulSun1+19)=7),JulSun1+19,""),IF(AND(YEAR(JulSun1+26)=カレンダーの年,MONTH(JulSun1+26)=7),JulSun1+26,""))</f>
        <v>45863</v>
      </c>
      <c r="G11" s="19">
        <f>IF(DAY(JulSun1)=1,IF(AND(YEAR(JulSun1+20)=カレンダーの年,MONTH(JulSun1+20)=7),JulSun1+20,""),IF(AND(YEAR(JulSun1+27)=カレンダーの年,MONTH(JulSun1+27)=7),JulSun1+27,""))</f>
        <v>45864</v>
      </c>
      <c r="H11" s="19">
        <f>IF(DAY(JulSun1)=1,IF(AND(YEAR(JulSun1+21)=カレンダーの年,MONTH(JulSun1+21)=7),JulSun1+21,""),IF(AND(YEAR(JulSun1+28)=カレンダーの年,MONTH(JulSun1+28)=7),JulSun1+28,""))</f>
        <v>45865</v>
      </c>
    </row>
    <row r="12" spans="1:16" ht="64.5" customHeight="1">
      <c r="A12" s="3"/>
      <c r="B12" s="28" t="s">
        <v>24</v>
      </c>
      <c r="C12" s="28" t="s">
        <v>14</v>
      </c>
      <c r="D12" s="28" t="s">
        <v>24</v>
      </c>
      <c r="E12" s="28" t="s">
        <v>15</v>
      </c>
      <c r="F12" s="28" t="s">
        <v>24</v>
      </c>
      <c r="G12" s="30" t="s">
        <v>23</v>
      </c>
      <c r="H12" s="30" t="s">
        <v>20</v>
      </c>
    </row>
    <row r="13" spans="1:16" ht="15" customHeight="1">
      <c r="A13" s="3"/>
      <c r="B13" s="18">
        <f>IF(DAY(JulSun1)=1,IF(AND(YEAR(JulSun1+22)=カレンダーの年,MONTH(JulSun1+22)=7),JulSun1+22,""),IF(AND(YEAR(JulSun1+29)=カレンダーの年,MONTH(JulSun1+29)=7),JulSun1+29,""))</f>
        <v>45866</v>
      </c>
      <c r="C13" s="18">
        <f>IF(DAY(JulSun1)=1,IF(AND(YEAR(JulSun1+23)=カレンダーの年,MONTH(JulSun1+23)=7),JulSun1+23,""),IF(AND(YEAR(JulSun1+30)=カレンダーの年,MONTH(JulSun1+30)=7),JulSun1+30,""))</f>
        <v>45867</v>
      </c>
      <c r="D13" s="18">
        <f>IF(DAY(JulSun1)=1,IF(AND(YEAR(JulSun1+24)=カレンダーの年,MONTH(JulSun1+24)=7),JulSun1+24,""),IF(AND(YEAR(JulSun1+31)=カレンダーの年,MONTH(JulSun1+31)=7),JulSun1+31,""))</f>
        <v>45868</v>
      </c>
      <c r="E13" s="18">
        <f>IF(DAY(JulSun1)=1,IF(AND(YEAR(JulSun1+25)=カレンダーの年,MONTH(JulSun1+25)=7),JulSun1+25,""),IF(AND(YEAR(JulSun1+32)=カレンダーの年,MONTH(JulSun1+32)=7),JulSun1+32,""))</f>
        <v>45869</v>
      </c>
      <c r="F13" s="18" t="str">
        <f>IF(DAY(JulSun1)=1,IF(AND(YEAR(JulSun1+26)=カレンダーの年,MONTH(JulSun1+26)=7),JulSun1+26,""),IF(AND(YEAR(JulSun1+33)=カレンダーの年,MONTH(JulSun1+33)=7),JulSun1+33,""))</f>
        <v/>
      </c>
      <c r="G13" s="18" t="str">
        <f>IF(DAY(JulSun1)=1,IF(AND(YEAR(JulSun1+27)=カレンダーの年,MONTH(JulSun1+27)=7),JulSun1+27,""),IF(AND(YEAR(JulSun1+34)=カレンダーの年,MONTH(JulSun1+34)=7),JulSun1+34,""))</f>
        <v/>
      </c>
      <c r="H13" s="18" t="str">
        <f>IF(DAY(JulSun1)=1,IF(AND(YEAR(JulSun1+28)=カレンダーの年,MONTH(JulSun1+28)=7),JulSun1+28,""),IF(AND(YEAR(JulSun1+35)=カレンダーの年,MONTH(JulSun1+35)=7),JulSun1+35,""))</f>
        <v/>
      </c>
    </row>
    <row r="14" spans="1:16" ht="64.5" customHeight="1">
      <c r="A14" s="3"/>
      <c r="B14" s="31" t="s">
        <v>24</v>
      </c>
      <c r="C14" s="31" t="s">
        <v>14</v>
      </c>
      <c r="D14" s="31" t="s">
        <v>15</v>
      </c>
      <c r="E14" s="31" t="s">
        <v>15</v>
      </c>
      <c r="F14" s="13"/>
      <c r="G14" s="14"/>
      <c r="H14" s="14"/>
    </row>
    <row r="15" spans="1:16" ht="15" customHeight="1">
      <c r="A15" s="3"/>
      <c r="B15" s="19" t="str">
        <f>IF(DAY(JulSun1)=1,IF(AND(YEAR(JulSun1+29)=カレンダーの年,MONTH(JulSun1+29)=7),JulSun1+29,""),IF(AND(YEAR(JulSun1+36)=カレンダーの年,MONTH(JulSun1+36)=7),JulSun1+36,""))</f>
        <v/>
      </c>
      <c r="C15" s="20" t="str">
        <f>IF(DAY(JulSun1)=1,IF(AND(YEAR(JulSun1+30)=カレンダーの年,MONTH(JulSun1+30)=7),JulSun1+30,""),IF(AND(YEAR(JulSun1+37)=カレンダーの年,MONTH(JulSun1+37)=7),JulSun1+37,""))</f>
        <v/>
      </c>
      <c r="D15" s="46" t="s">
        <v>21</v>
      </c>
      <c r="E15" s="47"/>
      <c r="F15" s="47"/>
      <c r="G15" s="47"/>
      <c r="H15" s="48"/>
    </row>
    <row r="16" spans="1:16" ht="104.4" customHeight="1">
      <c r="A16" s="3"/>
      <c r="B16" s="28"/>
      <c r="C16" s="16"/>
      <c r="D16" s="49"/>
      <c r="E16" s="50"/>
      <c r="F16" s="50"/>
      <c r="G16" s="50"/>
      <c r="H16" s="51"/>
    </row>
    <row r="17" spans="3:5" ht="17.25" customHeight="1"/>
    <row r="19" spans="3:5" ht="21" customHeight="1">
      <c r="C19" s="21"/>
      <c r="D19" s="22"/>
      <c r="E19" s="23"/>
    </row>
    <row r="20" spans="3:5" ht="19.5" customHeight="1"/>
  </sheetData>
  <mergeCells count="4">
    <mergeCell ref="A1:H2"/>
    <mergeCell ref="B3:D3"/>
    <mergeCell ref="E3:H3"/>
    <mergeCell ref="D15:H16"/>
  </mergeCells>
  <phoneticPr fontId="10"/>
  <printOptions horizontalCentered="1" verticalCentered="1"/>
  <pageMargins left="0.2" right="0.2" top="0.25" bottom="0.25" header="0" footer="0"/>
  <pageSetup scale="88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496EA-79F7-4092-8A07-123DD79D2F0D}">
  <sheetPr>
    <tabColor theme="0" tint="-0.249977111117893"/>
    <pageSetUpPr fitToPage="1"/>
  </sheetPr>
  <dimension ref="A1:P20"/>
  <sheetViews>
    <sheetView showGridLines="0" zoomScale="70" zoomScaleNormal="70" workbookViewId="0">
      <selection activeCell="G4" sqref="G4"/>
    </sheetView>
  </sheetViews>
  <sheetFormatPr defaultColWidth="6.7265625" defaultRowHeight="15"/>
  <cols>
    <col min="1" max="1" width="3.08984375" style="1" customWidth="1"/>
    <col min="2" max="8" width="13.7265625" style="1" customWidth="1"/>
    <col min="9" max="9" width="2.08984375" style="1" customWidth="1"/>
    <col min="10" max="10" width="11.7265625" style="1" customWidth="1"/>
    <col min="11" max="11" width="11.26953125" style="1" customWidth="1"/>
    <col min="12" max="16384" width="6.7265625" style="1"/>
  </cols>
  <sheetData>
    <row r="1" spans="1:16" ht="14.25" customHeight="1">
      <c r="A1" s="61" t="s">
        <v>10</v>
      </c>
      <c r="B1" s="61"/>
      <c r="C1" s="61"/>
      <c r="D1" s="61"/>
      <c r="E1" s="61"/>
      <c r="F1" s="61"/>
      <c r="G1" s="61"/>
      <c r="H1" s="61"/>
    </row>
    <row r="2" spans="1:16" ht="30" customHeight="1">
      <c r="A2" s="61"/>
      <c r="B2" s="61"/>
      <c r="C2" s="61"/>
      <c r="D2" s="61"/>
      <c r="E2" s="61"/>
      <c r="F2" s="61"/>
      <c r="G2" s="61"/>
      <c r="H2" s="61"/>
    </row>
    <row r="3" spans="1:16" ht="62.25" customHeight="1">
      <c r="A3" s="3"/>
      <c r="B3" s="60" t="str">
        <f>UPPER(TEXT(DATE(カレンダーの年,8,1),"yyyy年m月"))</f>
        <v>2025年8月</v>
      </c>
      <c r="C3" s="60"/>
      <c r="D3" s="60"/>
      <c r="E3" s="45" t="s">
        <v>11</v>
      </c>
      <c r="F3" s="45"/>
      <c r="G3" s="45"/>
      <c r="H3" s="45"/>
    </row>
    <row r="4" spans="1:16" s="3" customFormat="1" ht="26.25" customHeight="1"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J4" s="1"/>
      <c r="K4" s="9"/>
      <c r="O4" s="1"/>
      <c r="P4" s="1"/>
    </row>
    <row r="5" spans="1:16" s="3" customFormat="1" ht="15" customHeight="1">
      <c r="B5" s="10" t="str">
        <f>IF(DAY(AugSun1)=1,"",IF(AND(YEAR(AugSun1+1)=カレンダーの年,MONTH(AugSun1+1)=8),AugSun1+1,""))</f>
        <v/>
      </c>
      <c r="C5" s="10" t="str">
        <f>IF(DAY(AugSun1)=1,"",IF(AND(YEAR(AugSun1+2)=カレンダーの年,MONTH(AugSun1+2)=8),AugSun1+2,""))</f>
        <v/>
      </c>
      <c r="D5" s="10" t="str">
        <f>IF(DAY(AugSun1)=1,"",IF(AND(YEAR(AugSun1+3)=カレンダーの年,MONTH(AugSun1+3)=8),AugSun1+3,""))</f>
        <v/>
      </c>
      <c r="E5" s="10" t="str">
        <f>IF(DAY(AugSun1)=1,"",IF(AND(YEAR(AugSun1+4)=カレンダーの年,MONTH(AugSun1+4)=8),AugSun1+4,""))</f>
        <v/>
      </c>
      <c r="F5" s="10">
        <f>IF(DAY(AugSun1)=1,"",IF(AND(YEAR(AugSun1+5)=カレンダーの年,MONTH(AugSun1+5)=8),AugSun1+5,""))</f>
        <v>45870</v>
      </c>
      <c r="G5" s="10">
        <f>IF(DAY(AugSun1)=1,"",IF(AND(YEAR(AugSun1+6)=カレンダーの年,MONTH(AugSun1+6)=8),AugSun1+6,""))</f>
        <v>45871</v>
      </c>
      <c r="H5" s="10">
        <f>IF(DAY(AugSun1)=1,IF(AND(YEAR(AugSun1)=カレンダーの年,MONTH(AugSun1)=8),AugSun1,""),IF(AND(YEAR(AugSun1+7)=カレンダーの年,MONTH(AugSun1+7)=8),AugSun1+7,""))</f>
        <v>45872</v>
      </c>
      <c r="I5" s="1"/>
      <c r="J5" s="1"/>
      <c r="K5" s="1"/>
      <c r="O5" s="12"/>
      <c r="P5" s="1"/>
    </row>
    <row r="6" spans="1:16" s="12" customFormat="1" ht="64.5" customHeight="1">
      <c r="A6" s="3"/>
      <c r="B6" s="13"/>
      <c r="C6" s="13"/>
      <c r="D6" s="13"/>
      <c r="E6" s="13"/>
      <c r="F6" s="27" t="s">
        <v>15</v>
      </c>
      <c r="G6" s="27" t="s">
        <v>16</v>
      </c>
      <c r="H6" s="27" t="s">
        <v>17</v>
      </c>
    </row>
    <row r="7" spans="1:16" ht="15" customHeight="1">
      <c r="A7" s="3"/>
      <c r="B7" s="15">
        <f>IF(DAY(AugSun1)=1,IF(AND(YEAR(AugSun1+1)=カレンダーの年,MONTH(AugSun1+1)=8),AugSun1+1,""),IF(AND(YEAR(AugSun1+8)=カレンダーの年,MONTH(AugSun1+8)=8),AugSun1+8,""))</f>
        <v>45873</v>
      </c>
      <c r="C7" s="15">
        <f>IF(DAY(AugSun1)=1,IF(AND(YEAR(AugSun1+2)=カレンダーの年,MONTH(AugSun1+2)=8),AugSun1+2,""),IF(AND(YEAR(AugSun1+9)=カレンダーの年,MONTH(AugSun1+9)=8),AugSun1+9,""))</f>
        <v>45874</v>
      </c>
      <c r="D7" s="15">
        <f>IF(DAY(AugSun1)=1,IF(AND(YEAR(AugSun1+3)=カレンダーの年,MONTH(AugSun1+3)=8),AugSun1+3,""),IF(AND(YEAR(AugSun1+10)=カレンダーの年,MONTH(AugSun1+10)=8),AugSun1+10,""))</f>
        <v>45875</v>
      </c>
      <c r="E7" s="15">
        <f>IF(DAY(AugSun1)=1,IF(AND(YEAR(AugSun1+4)=カレンダーの年,MONTH(AugSun1+4)=8),AugSun1+4,""),IF(AND(YEAR(AugSun1+11)=カレンダーの年,MONTH(AugSun1+11)=8),AugSun1+11,""))</f>
        <v>45876</v>
      </c>
      <c r="F7" s="15">
        <f>IF(DAY(AugSun1)=1,IF(AND(YEAR(AugSun1+5)=カレンダーの年,MONTH(AugSun1+5)=8),AugSun1+5,""),IF(AND(YEAR(AugSun1+12)=カレンダーの年,MONTH(AugSun1+12)=8),AugSun1+12,""))</f>
        <v>45877</v>
      </c>
      <c r="G7" s="15">
        <f>IF(DAY(AugSun1)=1,IF(AND(YEAR(AugSun1+6)=カレンダーの年,MONTH(AugSun1+6)=8),AugSun1+6,""),IF(AND(YEAR(AugSun1+13)=カレンダーの年,MONTH(AugSun1+13)=8),AugSun1+13,""))</f>
        <v>45878</v>
      </c>
      <c r="H7" s="15">
        <f>IF(DAY(AugSun1)=1,IF(AND(YEAR(AugSun1+7)=カレンダーの年,MONTH(AugSun1+7)=8),AugSun1+7,""),IF(AND(YEAR(AugSun1+14)=カレンダーの年,MONTH(AugSun1+14)=8),AugSun1+14,""))</f>
        <v>45879</v>
      </c>
    </row>
    <row r="8" spans="1:16" ht="64.5" customHeight="1">
      <c r="A8" s="3"/>
      <c r="B8" s="28" t="s">
        <v>15</v>
      </c>
      <c r="C8" s="28" t="s">
        <v>14</v>
      </c>
      <c r="D8" s="28" t="s">
        <v>15</v>
      </c>
      <c r="E8" s="28" t="s">
        <v>15</v>
      </c>
      <c r="F8" s="28" t="s">
        <v>15</v>
      </c>
      <c r="G8" s="28" t="s">
        <v>23</v>
      </c>
      <c r="H8" s="30" t="s">
        <v>17</v>
      </c>
    </row>
    <row r="9" spans="1:16" ht="15" customHeight="1">
      <c r="A9" s="3"/>
      <c r="B9" s="18">
        <f>IF(DAY(AugSun1)=1,IF(AND(YEAR(AugSun1+8)=カレンダーの年,MONTH(AugSun1+8)=8),AugSun1+8,""),IF(AND(YEAR(AugSun1+15)=カレンダーの年,MONTH(AugSun1+15)=8),AugSun1+15,""))</f>
        <v>45880</v>
      </c>
      <c r="C9" s="18">
        <f>IF(DAY(AugSun1)=1,IF(AND(YEAR(AugSun1+9)=カレンダーの年,MONTH(AugSun1+9)=8),AugSun1+9,""),IF(AND(YEAR(AugSun1+16)=カレンダーの年,MONTH(AugSun1+16)=8),AugSun1+16,""))</f>
        <v>45881</v>
      </c>
      <c r="D9" s="18">
        <f>IF(DAY(AugSun1)=1,IF(AND(YEAR(AugSun1+10)=カレンダーの年,MONTH(AugSun1+10)=8),AugSun1+10,""),IF(AND(YEAR(AugSun1+17)=カレンダーの年,MONTH(AugSun1+17)=8),AugSun1+17,""))</f>
        <v>45882</v>
      </c>
      <c r="E9" s="18">
        <f>IF(DAY(AugSun1)=1,IF(AND(YEAR(AugSun1+11)=カレンダーの年,MONTH(AugSun1+11)=8),AugSun1+11,""),IF(AND(YEAR(AugSun1+18)=カレンダーの年,MONTH(AugSun1+18)=8),AugSun1+18,""))</f>
        <v>45883</v>
      </c>
      <c r="F9" s="18">
        <f>IF(DAY(AugSun1)=1,IF(AND(YEAR(AugSun1+12)=カレンダーの年,MONTH(AugSun1+12)=8),AugSun1+12,""),IF(AND(YEAR(AugSun1+19)=カレンダーの年,MONTH(AugSun1+19)=8),AugSun1+19,""))</f>
        <v>45884</v>
      </c>
      <c r="G9" s="18">
        <f>IF(DAY(AugSun1)=1,IF(AND(YEAR(AugSun1+13)=カレンダーの年,MONTH(AugSun1+13)=8),AugSun1+13,""),IF(AND(YEAR(AugSun1+20)=カレンダーの年,MONTH(AugSun1+20)=8),AugSun1+20,""))</f>
        <v>45885</v>
      </c>
      <c r="H9" s="18">
        <f>IF(DAY(AugSun1)=1,IF(AND(YEAR(AugSun1+14)=カレンダーの年,MONTH(AugSun1+14)=8),AugSun1+14,""),IF(AND(YEAR(AugSun1+21)=カレンダーの年,MONTH(AugSun1+21)=8),AugSun1+21,""))</f>
        <v>45886</v>
      </c>
    </row>
    <row r="10" spans="1:16" ht="64.5" customHeight="1">
      <c r="A10" s="3"/>
      <c r="B10" s="31" t="s">
        <v>25</v>
      </c>
      <c r="C10" s="31" t="s">
        <v>26</v>
      </c>
      <c r="D10" s="31" t="s">
        <v>25</v>
      </c>
      <c r="E10" s="31" t="s">
        <v>25</v>
      </c>
      <c r="F10" s="31" t="s">
        <v>25</v>
      </c>
      <c r="G10" s="27" t="s">
        <v>25</v>
      </c>
      <c r="H10" s="27" t="s">
        <v>25</v>
      </c>
    </row>
    <row r="11" spans="1:16" ht="15" customHeight="1">
      <c r="A11" s="3"/>
      <c r="B11" s="19">
        <f>IF(DAY(AugSun1)=1,IF(AND(YEAR(AugSun1+15)=カレンダーの年,MONTH(AugSun1+15)=8),AugSun1+15,""),IF(AND(YEAR(AugSun1+22)=カレンダーの年,MONTH(AugSun1+22)=8),AugSun1+22,""))</f>
        <v>45887</v>
      </c>
      <c r="C11" s="19">
        <f>IF(DAY(AugSun1)=1,IF(AND(YEAR(AugSun1+16)=カレンダーの年,MONTH(AugSun1+16)=8),AugSun1+16,""),IF(AND(YEAR(AugSun1+23)=カレンダーの年,MONTH(AugSun1+23)=8),AugSun1+23,""))</f>
        <v>45888</v>
      </c>
      <c r="D11" s="19">
        <f>IF(DAY(AugSun1)=1,IF(AND(YEAR(AugSun1+17)=カレンダーの年,MONTH(AugSun1+17)=8),AugSun1+17,""),IF(AND(YEAR(AugSun1+24)=カレンダーの年,MONTH(AugSun1+24)=8),AugSun1+24,""))</f>
        <v>45889</v>
      </c>
      <c r="E11" s="19">
        <f>IF(DAY(AugSun1)=1,IF(AND(YEAR(AugSun1+18)=カレンダーの年,MONTH(AugSun1+18)=8),AugSun1+18,""),IF(AND(YEAR(AugSun1+25)=カレンダーの年,MONTH(AugSun1+25)=8),AugSun1+25,""))</f>
        <v>45890</v>
      </c>
      <c r="F11" s="19">
        <f>IF(DAY(AugSun1)=1,IF(AND(YEAR(AugSun1+19)=カレンダーの年,MONTH(AugSun1+19)=8),AugSun1+19,""),IF(AND(YEAR(AugSun1+26)=カレンダーの年,MONTH(AugSun1+26)=8),AugSun1+26,""))</f>
        <v>45891</v>
      </c>
      <c r="G11" s="19">
        <f>IF(DAY(AugSun1)=1,IF(AND(YEAR(AugSun1+20)=カレンダーの年,MONTH(AugSun1+20)=8),AugSun1+20,""),IF(AND(YEAR(AugSun1+27)=カレンダーの年,MONTH(AugSun1+27)=8),AugSun1+27,""))</f>
        <v>45892</v>
      </c>
      <c r="H11" s="19">
        <f>IF(DAY(AugSun1)=1,IF(AND(YEAR(AugSun1+21)=カレンダーの年,MONTH(AugSun1+21)=8),AugSun1+21,""),IF(AND(YEAR(AugSun1+28)=カレンダーの年,MONTH(AugSun1+28)=8),AugSun1+28,""))</f>
        <v>45893</v>
      </c>
    </row>
    <row r="12" spans="1:16" ht="64.5" customHeight="1">
      <c r="A12" s="3"/>
      <c r="B12" s="28" t="s">
        <v>15</v>
      </c>
      <c r="C12" s="28" t="s">
        <v>14</v>
      </c>
      <c r="D12" s="28" t="s">
        <v>18</v>
      </c>
      <c r="E12" s="28" t="s">
        <v>27</v>
      </c>
      <c r="F12" s="28" t="s">
        <v>18</v>
      </c>
      <c r="G12" s="28" t="s">
        <v>23</v>
      </c>
      <c r="H12" s="30" t="s">
        <v>17</v>
      </c>
    </row>
    <row r="13" spans="1:16" ht="15" customHeight="1">
      <c r="A13" s="3"/>
      <c r="B13" s="18">
        <f>IF(DAY(AugSun1)=1,IF(AND(YEAR(AugSun1+22)=カレンダーの年,MONTH(AugSun1+22)=8),AugSun1+22,""),IF(AND(YEAR(AugSun1+29)=カレンダーの年,MONTH(AugSun1+29)=8),AugSun1+29,""))</f>
        <v>45894</v>
      </c>
      <c r="C13" s="18">
        <f>IF(DAY(AugSun1)=1,IF(AND(YEAR(AugSun1+23)=カレンダーの年,MONTH(AugSun1+23)=8),AugSun1+23,""),IF(AND(YEAR(AugSun1+30)=カレンダーの年,MONTH(AugSun1+30)=8),AugSun1+30,""))</f>
        <v>45895</v>
      </c>
      <c r="D13" s="18">
        <f>IF(DAY(AugSun1)=1,IF(AND(YEAR(AugSun1+24)=カレンダーの年,MONTH(AugSun1+24)=8),AugSun1+24,""),IF(AND(YEAR(AugSun1+31)=カレンダーの年,MONTH(AugSun1+31)=8),AugSun1+31,""))</f>
        <v>45896</v>
      </c>
      <c r="E13" s="18">
        <f>IF(DAY(AugSun1)=1,IF(AND(YEAR(AugSun1+25)=カレンダーの年,MONTH(AugSun1+25)=8),AugSun1+25,""),IF(AND(YEAR(AugSun1+32)=カレンダーの年,MONTH(AugSun1+32)=8),AugSun1+32,""))</f>
        <v>45897</v>
      </c>
      <c r="F13" s="18">
        <f>IF(DAY(AugSun1)=1,IF(AND(YEAR(AugSun1+26)=カレンダーの年,MONTH(AugSun1+26)=8),AugSun1+26,""),IF(AND(YEAR(AugSun1+33)=カレンダーの年,MONTH(AugSun1+33)=8),AugSun1+33,""))</f>
        <v>45898</v>
      </c>
      <c r="G13" s="18">
        <f>IF(DAY(AugSun1)=1,IF(AND(YEAR(AugSun1+27)=カレンダーの年,MONTH(AugSun1+27)=8),AugSun1+27,""),IF(AND(YEAR(AugSun1+34)=カレンダーの年,MONTH(AugSun1+34)=8),AugSun1+34,""))</f>
        <v>45899</v>
      </c>
      <c r="H13" s="18">
        <f>IF(DAY(AugSun1)=1,IF(AND(YEAR(AugSun1+28)=カレンダーの年,MONTH(AugSun1+28)=8),AugSun1+28,""),IF(AND(YEAR(AugSun1+35)=カレンダーの年,MONTH(AugSun1+35)=8),AugSun1+35,""))</f>
        <v>45900</v>
      </c>
    </row>
    <row r="14" spans="1:16" ht="64.5" customHeight="1">
      <c r="A14" s="3"/>
      <c r="B14" s="27" t="s">
        <v>27</v>
      </c>
      <c r="C14" s="31" t="s">
        <v>26</v>
      </c>
      <c r="D14" s="27" t="s">
        <v>18</v>
      </c>
      <c r="E14" s="27" t="s">
        <v>27</v>
      </c>
      <c r="F14" s="27" t="s">
        <v>18</v>
      </c>
      <c r="G14" s="27" t="s">
        <v>16</v>
      </c>
      <c r="H14" s="27" t="s">
        <v>17</v>
      </c>
    </row>
    <row r="15" spans="1:16" ht="15" customHeight="1">
      <c r="A15" s="3"/>
      <c r="B15" s="19" t="str">
        <f>IF(DAY(AugSun1)=1,IF(AND(YEAR(AugSun1+29)=カレンダーの年,MONTH(AugSun1+29)=8),AugSun1+29,""),IF(AND(YEAR(AugSun1+36)=カレンダーの年,MONTH(AugSun1+36)=8),AugSun1+36,""))</f>
        <v/>
      </c>
      <c r="C15" s="20" t="str">
        <f>IF(DAY(AugSun1)=1,IF(AND(YEAR(AugSun1+30)=カレンダーの年,MONTH(AugSun1+30)=8),AugSun1+30,""),IF(AND(YEAR(AugSun1+37)=カレンダーの年,MONTH(AugSun1+37)=8),AugSun1+37,""))</f>
        <v/>
      </c>
      <c r="D15" s="46" t="s">
        <v>21</v>
      </c>
      <c r="E15" s="47"/>
      <c r="F15" s="47"/>
      <c r="G15" s="47"/>
      <c r="H15" s="48"/>
    </row>
    <row r="16" spans="1:16" ht="104.4" customHeight="1">
      <c r="A16" s="3"/>
      <c r="B16" s="28"/>
      <c r="C16" s="16"/>
      <c r="D16" s="49"/>
      <c r="E16" s="50"/>
      <c r="F16" s="50"/>
      <c r="G16" s="50"/>
      <c r="H16" s="51"/>
    </row>
    <row r="17" spans="3:5" ht="17.25" customHeight="1"/>
    <row r="19" spans="3:5" ht="21" customHeight="1">
      <c r="C19" s="21"/>
      <c r="D19" s="22"/>
      <c r="E19" s="23"/>
    </row>
    <row r="20" spans="3:5" ht="19.5" customHeight="1"/>
  </sheetData>
  <mergeCells count="4">
    <mergeCell ref="A1:H2"/>
    <mergeCell ref="B3:D3"/>
    <mergeCell ref="E3:H3"/>
    <mergeCell ref="D15:H16"/>
  </mergeCells>
  <phoneticPr fontId="10"/>
  <printOptions horizontalCentered="1" verticalCentered="1"/>
  <pageMargins left="0.2" right="0.2" top="0.25" bottom="0.25" header="0" footer="0"/>
  <pageSetup scale="88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AA822-3F72-4B12-AA70-F5363C2CE18D}">
  <sheetPr>
    <tabColor theme="0" tint="-0.14999847407452621"/>
    <pageSetUpPr fitToPage="1"/>
  </sheetPr>
  <dimension ref="A1:P20"/>
  <sheetViews>
    <sheetView showGridLines="0" zoomScale="80" zoomScaleNormal="80" workbookViewId="0">
      <selection activeCell="G4" sqref="G4"/>
    </sheetView>
  </sheetViews>
  <sheetFormatPr defaultColWidth="6.7265625" defaultRowHeight="15"/>
  <cols>
    <col min="1" max="1" width="3.08984375" style="1" customWidth="1"/>
    <col min="2" max="7" width="13.7265625" style="1" customWidth="1"/>
    <col min="8" max="8" width="15.08984375" style="1" customWidth="1"/>
    <col min="9" max="9" width="2.08984375" style="1" customWidth="1"/>
    <col min="10" max="10" width="11.7265625" style="1" customWidth="1"/>
    <col min="11" max="11" width="11.26953125" style="1" customWidth="1"/>
    <col min="12" max="16384" width="6.7265625" style="1"/>
  </cols>
  <sheetData>
    <row r="1" spans="1:16" ht="14.25" customHeight="1">
      <c r="A1" s="61" t="s">
        <v>28</v>
      </c>
      <c r="B1" s="61"/>
      <c r="C1" s="61"/>
      <c r="D1" s="61"/>
      <c r="E1" s="61"/>
      <c r="F1" s="61"/>
      <c r="G1" s="61"/>
      <c r="H1" s="61"/>
    </row>
    <row r="2" spans="1:16" ht="30" customHeight="1">
      <c r="A2" s="61"/>
      <c r="B2" s="61"/>
      <c r="C2" s="61"/>
      <c r="D2" s="61"/>
      <c r="E2" s="61"/>
      <c r="F2" s="61"/>
      <c r="G2" s="61"/>
      <c r="H2" s="61"/>
    </row>
    <row r="3" spans="1:16" ht="62.25" customHeight="1">
      <c r="A3" s="3"/>
      <c r="B3" s="39" t="str">
        <f>UPPER(TEXT(DATE(カレンダーの年,9,1),"yyyy年m月"))</f>
        <v>2025年9月</v>
      </c>
      <c r="C3" s="39"/>
      <c r="D3" s="39"/>
      <c r="E3" s="45" t="s">
        <v>11</v>
      </c>
      <c r="F3" s="45"/>
      <c r="G3" s="45"/>
      <c r="H3" s="45"/>
    </row>
    <row r="4" spans="1:16" s="3" customFormat="1" ht="26.25" customHeight="1"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J4" s="1"/>
      <c r="K4" s="9"/>
      <c r="O4" s="1"/>
      <c r="P4" s="1"/>
    </row>
    <row r="5" spans="1:16" s="3" customFormat="1" ht="15" customHeight="1">
      <c r="B5" s="10">
        <f>IF(DAY(SepSun1)=1,"",IF(AND(YEAR(SepSun1+1)=カレンダーの年,MONTH(SepSun1+1)=9),SepSun1+1,""))</f>
        <v>45901</v>
      </c>
      <c r="C5" s="10">
        <f>IF(DAY(SepSun1)=1,"",IF(AND(YEAR(SepSun1+2)=カレンダーの年,MONTH(SepSun1+2)=9),SepSun1+2,""))</f>
        <v>45902</v>
      </c>
      <c r="D5" s="10">
        <f>IF(DAY(SepSun1)=1,"",IF(AND(YEAR(SepSun1+3)=カレンダーの年,MONTH(SepSun1+3)=9),SepSun1+3,""))</f>
        <v>45903</v>
      </c>
      <c r="E5" s="10">
        <f>IF(DAY(SepSun1)=1,"",IF(AND(YEAR(SepSun1+4)=カレンダーの年,MONTH(SepSun1+4)=9),SepSun1+4,""))</f>
        <v>45904</v>
      </c>
      <c r="F5" s="10">
        <f>IF(DAY(SepSun1)=1,"",IF(AND(YEAR(SepSun1+5)=カレンダーの年,MONTH(SepSun1+5)=9),SepSun1+5,""))</f>
        <v>45905</v>
      </c>
      <c r="G5" s="10">
        <f>IF(DAY(SepSun1)=1,"",IF(AND(YEAR(SepSun1+6)=カレンダーの年,MONTH(SepSun1+6)=9),SepSun1+6,""))</f>
        <v>45906</v>
      </c>
      <c r="H5" s="10">
        <f>IF(DAY(SepSun1)=1,IF(AND(YEAR(SepSun1)=カレンダーの年,MONTH(SepSun1)=9),SepSun1,""),IF(AND(YEAR(SepSun1+7)=カレンダーの年,MONTH(SepSun1+7)=9),SepSun1+7,""))</f>
        <v>45907</v>
      </c>
      <c r="I5" s="1"/>
      <c r="J5" s="1"/>
      <c r="K5" s="1"/>
      <c r="O5" s="12"/>
      <c r="P5" s="1"/>
    </row>
    <row r="6" spans="1:16" s="12" customFormat="1" ht="64.5" customHeight="1">
      <c r="A6" s="3"/>
      <c r="B6" s="31" t="s">
        <v>27</v>
      </c>
      <c r="C6" s="31" t="s">
        <v>26</v>
      </c>
      <c r="D6" s="31" t="s">
        <v>18</v>
      </c>
      <c r="E6" s="31" t="s">
        <v>27</v>
      </c>
      <c r="F6" s="31" t="s">
        <v>22</v>
      </c>
      <c r="G6" s="27" t="s">
        <v>23</v>
      </c>
      <c r="H6" s="27" t="s">
        <v>17</v>
      </c>
    </row>
    <row r="7" spans="1:16" ht="15" customHeight="1">
      <c r="A7" s="3"/>
      <c r="B7" s="15">
        <f>IF(DAY(SepSun1)=1,IF(AND(YEAR(SepSun1+1)=カレンダーの年,MONTH(SepSun1+1)=9),SepSun1+1,""),IF(AND(YEAR(SepSun1+8)=カレンダーの年,MONTH(SepSun1+8)=9),SepSun1+8,""))</f>
        <v>45908</v>
      </c>
      <c r="C7" s="15">
        <f>IF(DAY(SepSun1)=1,IF(AND(YEAR(SepSun1+2)=カレンダーの年,MONTH(SepSun1+2)=9),SepSun1+2,""),IF(AND(YEAR(SepSun1+9)=カレンダーの年,MONTH(SepSun1+9)=9),SepSun1+9,""))</f>
        <v>45909</v>
      </c>
      <c r="D7" s="15">
        <f>IF(DAY(SepSun1)=1,IF(AND(YEAR(SepSun1+3)=カレンダーの年,MONTH(SepSun1+3)=9),SepSun1+3,""),IF(AND(YEAR(SepSun1+10)=カレンダーの年,MONTH(SepSun1+10)=9),SepSun1+10,""))</f>
        <v>45910</v>
      </c>
      <c r="E7" s="15">
        <f>IF(DAY(SepSun1)=1,IF(AND(YEAR(SepSun1+4)=カレンダーの年,MONTH(SepSun1+4)=9),SepSun1+4,""),IF(AND(YEAR(SepSun1+11)=カレンダーの年,MONTH(SepSun1+11)=9),SepSun1+11,""))</f>
        <v>45911</v>
      </c>
      <c r="F7" s="15">
        <f>IF(DAY(SepSun1)=1,IF(AND(YEAR(SepSun1+5)=カレンダーの年,MONTH(SepSun1+5)=9),SepSun1+5,""),IF(AND(YEAR(SepSun1+12)=カレンダーの年,MONTH(SepSun1+12)=9),SepSun1+12,""))</f>
        <v>45912</v>
      </c>
      <c r="G7" s="15">
        <f>IF(DAY(SepSun1)=1,IF(AND(YEAR(SepSun1+6)=カレンダーの年,MONTH(SepSun1+6)=9),SepSun1+6,""),IF(AND(YEAR(SepSun1+13)=カレンダーの年,MONTH(SepSun1+13)=9),SepSun1+13,""))</f>
        <v>45913</v>
      </c>
      <c r="H7" s="15">
        <f>IF(DAY(SepSun1)=1,IF(AND(YEAR(SepSun1+7)=カレンダーの年,MONTH(SepSun1+7)=9),SepSun1+7,""),IF(AND(YEAR(SepSun1+14)=カレンダーの年,MONTH(SepSun1+14)=9),SepSun1+14,""))</f>
        <v>45914</v>
      </c>
    </row>
    <row r="8" spans="1:16" ht="64.5" customHeight="1">
      <c r="A8" s="3"/>
      <c r="B8" s="28" t="s">
        <v>29</v>
      </c>
      <c r="C8" s="28" t="s">
        <v>14</v>
      </c>
      <c r="D8" s="28" t="s">
        <v>15</v>
      </c>
      <c r="E8" s="28" t="s">
        <v>29</v>
      </c>
      <c r="F8" s="28" t="s">
        <v>15</v>
      </c>
      <c r="G8" s="30" t="s">
        <v>23</v>
      </c>
      <c r="H8" s="30" t="s">
        <v>17</v>
      </c>
    </row>
    <row r="9" spans="1:16" ht="15" customHeight="1">
      <c r="A9" s="3"/>
      <c r="B9" s="18">
        <f>IF(DAY(SepSun1)=1,IF(AND(YEAR(SepSun1+8)=カレンダーの年,MONTH(SepSun1+8)=9),SepSun1+8,""),IF(AND(YEAR(SepSun1+15)=カレンダーの年,MONTH(SepSun1+15)=9),SepSun1+15,""))</f>
        <v>45915</v>
      </c>
      <c r="C9" s="18">
        <f>IF(DAY(SepSun1)=1,IF(AND(YEAR(SepSun1+9)=カレンダーの年,MONTH(SepSun1+9)=9),SepSun1+9,""),IF(AND(YEAR(SepSun1+16)=カレンダーの年,MONTH(SepSun1+16)=9),SepSun1+16,""))</f>
        <v>45916</v>
      </c>
      <c r="D9" s="18">
        <f>IF(DAY(SepSun1)=1,IF(AND(YEAR(SepSun1+10)=カレンダーの年,MONTH(SepSun1+10)=9),SepSun1+10,""),IF(AND(YEAR(SepSun1+17)=カレンダーの年,MONTH(SepSun1+17)=9),SepSun1+17,""))</f>
        <v>45917</v>
      </c>
      <c r="E9" s="18">
        <f>IF(DAY(SepSun1)=1,IF(AND(YEAR(SepSun1+11)=カレンダーの年,MONTH(SepSun1+11)=9),SepSun1+11,""),IF(AND(YEAR(SepSun1+18)=カレンダーの年,MONTH(SepSun1+18)=9),SepSun1+18,""))</f>
        <v>45918</v>
      </c>
      <c r="F9" s="18">
        <f>IF(DAY(SepSun1)=1,IF(AND(YEAR(SepSun1+12)=カレンダーの年,MONTH(SepSun1+12)=9),SepSun1+12,""),IF(AND(YEAR(SepSun1+19)=カレンダーの年,MONTH(SepSun1+19)=9),SepSun1+19,""))</f>
        <v>45919</v>
      </c>
      <c r="G9" s="18">
        <f>IF(DAY(SepSun1)=1,IF(AND(YEAR(SepSun1+13)=カレンダーの年,MONTH(SepSun1+13)=9),SepSun1+13,""),IF(AND(YEAR(SepSun1+20)=カレンダーの年,MONTH(SepSun1+20)=9),SepSun1+20,""))</f>
        <v>45920</v>
      </c>
      <c r="H9" s="18">
        <f>IF(DAY(SepSun1)=1,IF(AND(YEAR(SepSun1+14)=カレンダーの年,MONTH(SepSun1+14)=9),SepSun1+14,""),IF(AND(YEAR(SepSun1+21)=カレンダーの年,MONTH(SepSun1+21)=9),SepSun1+21,""))</f>
        <v>45921</v>
      </c>
    </row>
    <row r="10" spans="1:16" ht="64.5" customHeight="1">
      <c r="A10" s="3"/>
      <c r="B10" s="31" t="s">
        <v>30</v>
      </c>
      <c r="C10" s="31" t="s">
        <v>26</v>
      </c>
      <c r="D10" s="31" t="s">
        <v>15</v>
      </c>
      <c r="E10" s="31" t="s">
        <v>15</v>
      </c>
      <c r="F10" s="31" t="s">
        <v>22</v>
      </c>
      <c r="G10" s="27" t="s">
        <v>16</v>
      </c>
      <c r="H10" s="27" t="s">
        <v>17</v>
      </c>
    </row>
    <row r="11" spans="1:16" ht="15" customHeight="1">
      <c r="A11" s="3"/>
      <c r="B11" s="19">
        <f>IF(DAY(SepSun1)=1,IF(AND(YEAR(SepSun1+15)=カレンダーの年,MONTH(SepSun1+15)=9),SepSun1+15,""),IF(AND(YEAR(SepSun1+22)=カレンダーの年,MONTH(SepSun1+22)=9),SepSun1+22,""))</f>
        <v>45922</v>
      </c>
      <c r="C11" s="19">
        <f>IF(DAY(SepSun1)=1,IF(AND(YEAR(SepSun1+16)=カレンダーの年,MONTH(SepSun1+16)=9),SepSun1+16,""),IF(AND(YEAR(SepSun1+23)=カレンダーの年,MONTH(SepSun1+23)=9),SepSun1+23,""))</f>
        <v>45923</v>
      </c>
      <c r="D11" s="19">
        <f>IF(DAY(SepSun1)=1,IF(AND(YEAR(SepSun1+17)=カレンダーの年,MONTH(SepSun1+17)=9),SepSun1+17,""),IF(AND(YEAR(SepSun1+24)=カレンダーの年,MONTH(SepSun1+24)=9),SepSun1+24,""))</f>
        <v>45924</v>
      </c>
      <c r="E11" s="19">
        <f>IF(DAY(SepSun1)=1,IF(AND(YEAR(SepSun1+18)=カレンダーの年,MONTH(SepSun1+18)=9),SepSun1+18,""),IF(AND(YEAR(SepSun1+25)=カレンダーの年,MONTH(SepSun1+25)=9),SepSun1+25,""))</f>
        <v>45925</v>
      </c>
      <c r="F11" s="19">
        <f>IF(DAY(SepSun1)=1,IF(AND(YEAR(SepSun1+19)=カレンダーの年,MONTH(SepSun1+19)=9),SepSun1+19,""),IF(AND(YEAR(SepSun1+26)=カレンダーの年,MONTH(SepSun1+26)=9),SepSun1+26,""))</f>
        <v>45926</v>
      </c>
      <c r="G11" s="19">
        <f>IF(DAY(SepSun1)=1,IF(AND(YEAR(SepSun1+20)=カレンダーの年,MONTH(SepSun1+20)=9),SepSun1+20,""),IF(AND(YEAR(SepSun1+27)=カレンダーの年,MONTH(SepSun1+27)=9),SepSun1+27,""))</f>
        <v>45927</v>
      </c>
      <c r="H11" s="19">
        <f>IF(DAY(SepSun1)=1,IF(AND(YEAR(SepSun1+21)=カレンダーの年,MONTH(SepSun1+21)=9),SepSun1+21,""),IF(AND(YEAR(SepSun1+28)=カレンダーの年,MONTH(SepSun1+28)=9),SepSun1+28,""))</f>
        <v>45928</v>
      </c>
    </row>
    <row r="12" spans="1:16" ht="64.5" customHeight="1">
      <c r="A12" s="3"/>
      <c r="B12" s="28" t="s">
        <v>24</v>
      </c>
      <c r="C12" s="28" t="s">
        <v>14</v>
      </c>
      <c r="D12" s="28" t="s">
        <v>13</v>
      </c>
      <c r="E12" s="28" t="s">
        <v>13</v>
      </c>
      <c r="F12" s="28" t="s">
        <v>13</v>
      </c>
      <c r="G12" s="28" t="s">
        <v>13</v>
      </c>
      <c r="H12" s="30" t="s">
        <v>20</v>
      </c>
    </row>
    <row r="13" spans="1:16" ht="15" customHeight="1">
      <c r="A13" s="3"/>
      <c r="B13" s="18">
        <f>IF(DAY(SepSun1)=1,IF(AND(YEAR(SepSun1+22)=カレンダーの年,MONTH(SepSun1+22)=9),SepSun1+22,""),IF(AND(YEAR(SepSun1+29)=カレンダーの年,MONTH(SepSun1+29)=9),SepSun1+29,""))</f>
        <v>45929</v>
      </c>
      <c r="C13" s="18">
        <f>IF(DAY(SepSun1)=1,IF(AND(YEAR(SepSun1+23)=カレンダーの年,MONTH(SepSun1+23)=9),SepSun1+23,""),IF(AND(YEAR(SepSun1+30)=カレンダーの年,MONTH(SepSun1+30)=9),SepSun1+30,""))</f>
        <v>45930</v>
      </c>
      <c r="D13" s="18" t="str">
        <f>IF(DAY(SepSun1)=1,IF(AND(YEAR(SepSun1+24)=カレンダーの年,MONTH(SepSun1+24)=9),SepSun1+24,""),IF(AND(YEAR(SepSun1+31)=カレンダーの年,MONTH(SepSun1+31)=9),SepSun1+31,""))</f>
        <v/>
      </c>
      <c r="E13" s="18" t="str">
        <f>IF(DAY(SepSun1)=1,IF(AND(YEAR(SepSun1+25)=カレンダーの年,MONTH(SepSun1+25)=9),SepSun1+25,""),IF(AND(YEAR(SepSun1+32)=カレンダーの年,MONTH(SepSun1+32)=9),SepSun1+32,""))</f>
        <v/>
      </c>
      <c r="F13" s="18" t="str">
        <f>IF(DAY(SepSun1)=1,IF(AND(YEAR(SepSun1+26)=カレンダーの年,MONTH(SepSun1+26)=9),SepSun1+26,""),IF(AND(YEAR(SepSun1+33)=カレンダーの年,MONTH(SepSun1+33)=9),SepSun1+33,""))</f>
        <v/>
      </c>
      <c r="G13" s="18" t="str">
        <f>IF(DAY(SepSun1)=1,IF(AND(YEAR(SepSun1+27)=カレンダーの年,MONTH(SepSun1+27)=9),SepSun1+27,""),IF(AND(YEAR(SepSun1+34)=カレンダーの年,MONTH(SepSun1+34)=9),SepSun1+34,""))</f>
        <v/>
      </c>
      <c r="H13" s="18" t="str">
        <f>IF(DAY(SepSun1)=1,IF(AND(YEAR(SepSun1+28)=カレンダーの年,MONTH(SepSun1+28)=9),SepSun1+28,""),IF(AND(YEAR(SepSun1+35)=カレンダーの年,MONTH(SepSun1+35)=9),SepSun1+35,""))</f>
        <v/>
      </c>
    </row>
    <row r="14" spans="1:16" ht="64.5" customHeight="1">
      <c r="A14" s="3"/>
      <c r="B14" s="31" t="s">
        <v>13</v>
      </c>
      <c r="C14" s="31" t="s">
        <v>26</v>
      </c>
      <c r="D14" s="13"/>
      <c r="E14" s="13"/>
      <c r="F14" s="13"/>
      <c r="G14" s="14"/>
      <c r="H14" s="14"/>
    </row>
    <row r="15" spans="1:16" ht="15" customHeight="1">
      <c r="A15" s="3"/>
      <c r="B15" s="19" t="str">
        <f>IF(DAY(SepSun1)=1,IF(AND(YEAR(SepSun1+29)=カレンダーの年,MONTH(SepSun1+29)=9),SepSun1+29,""),IF(AND(YEAR(SepSun1+36)=カレンダーの年,MONTH(SepSun1+36)=9),SepSun1+36,""))</f>
        <v/>
      </c>
      <c r="C15" s="20" t="str">
        <f>IF(DAY(SepSun1)=1,IF(AND(YEAR(SepSun1+30)=カレンダーの年,MONTH(SepSun1+30)=9),SepSun1+30,""),IF(AND(YEAR(SepSun1+37)=カレンダーの年,MONTH(SepSun1+37)=9),SepSun1+37,""))</f>
        <v/>
      </c>
      <c r="D15" s="46" t="s">
        <v>31</v>
      </c>
      <c r="E15" s="47"/>
      <c r="F15" s="47"/>
      <c r="G15" s="47"/>
      <c r="H15" s="48"/>
    </row>
    <row r="16" spans="1:16" ht="104.4" customHeight="1">
      <c r="A16" s="3"/>
      <c r="B16" s="28"/>
      <c r="C16" s="16"/>
      <c r="D16" s="49"/>
      <c r="E16" s="50"/>
      <c r="F16" s="50"/>
      <c r="G16" s="50"/>
      <c r="H16" s="51"/>
    </row>
    <row r="17" spans="3:5" ht="17.25" customHeight="1"/>
    <row r="19" spans="3:5" ht="21" customHeight="1">
      <c r="C19" s="21"/>
      <c r="D19" s="22"/>
      <c r="E19" s="23"/>
    </row>
    <row r="20" spans="3:5" ht="19.5" customHeight="1"/>
  </sheetData>
  <mergeCells count="3">
    <mergeCell ref="A1:H2"/>
    <mergeCell ref="E3:H3"/>
    <mergeCell ref="D15:H16"/>
  </mergeCells>
  <phoneticPr fontId="10"/>
  <printOptions horizontalCentered="1" verticalCentered="1"/>
  <pageMargins left="0.2" right="0.2" top="0.25" bottom="0.25" header="0" footer="0"/>
  <pageSetup scale="88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25</vt:i4>
      </vt:variant>
    </vt:vector>
  </HeadingPairs>
  <TitlesOfParts>
    <vt:vector size="43" baseType="lpstr">
      <vt:lpstr>1 月</vt:lpstr>
      <vt:lpstr>2 月</vt:lpstr>
      <vt:lpstr>3 月</vt:lpstr>
      <vt:lpstr>4 月</vt:lpstr>
      <vt:lpstr>5 月</vt:lpstr>
      <vt:lpstr>6 月</vt:lpstr>
      <vt:lpstr>7 月</vt:lpstr>
      <vt:lpstr>8 月</vt:lpstr>
      <vt:lpstr>9 月</vt:lpstr>
      <vt:lpstr>10 月</vt:lpstr>
      <vt:lpstr>11 月</vt:lpstr>
      <vt:lpstr>12 月</vt:lpstr>
      <vt:lpstr>1月 </vt:lpstr>
      <vt:lpstr>2月</vt:lpstr>
      <vt:lpstr>3月　</vt:lpstr>
      <vt:lpstr>4月　</vt:lpstr>
      <vt:lpstr>5月</vt:lpstr>
      <vt:lpstr>6月</vt:lpstr>
      <vt:lpstr>'2月'!Print_Area</vt:lpstr>
      <vt:lpstr>'3月　'!Print_Area</vt:lpstr>
      <vt:lpstr>'4月　'!Print_Area</vt:lpstr>
      <vt:lpstr>'5月'!Print_Area</vt:lpstr>
      <vt:lpstr>'6 月'!Print_Area</vt:lpstr>
      <vt:lpstr>'6月'!Print_Area</vt:lpstr>
      <vt:lpstr>カレンダーの年</vt:lpstr>
      <vt:lpstr>'1 月'!印刷範囲</vt:lpstr>
      <vt:lpstr>'10 月'!印刷範囲</vt:lpstr>
      <vt:lpstr>'11 月'!印刷範囲</vt:lpstr>
      <vt:lpstr>'12 月'!印刷範囲</vt:lpstr>
      <vt:lpstr>'1月 '!印刷範囲</vt:lpstr>
      <vt:lpstr>'2 月'!印刷範囲</vt:lpstr>
      <vt:lpstr>'2月'!印刷範囲</vt:lpstr>
      <vt:lpstr>'3 月'!印刷範囲</vt:lpstr>
      <vt:lpstr>'3月　'!印刷範囲</vt:lpstr>
      <vt:lpstr>'4 月'!印刷範囲</vt:lpstr>
      <vt:lpstr>'4月　'!印刷範囲</vt:lpstr>
      <vt:lpstr>'5 月'!印刷範囲</vt:lpstr>
      <vt:lpstr>'5月'!印刷範囲</vt:lpstr>
      <vt:lpstr>'6 月'!印刷範囲</vt:lpstr>
      <vt:lpstr>'6月'!印刷範囲</vt:lpstr>
      <vt:lpstr>'7 月'!印刷範囲</vt:lpstr>
      <vt:lpstr>'8 月'!印刷範囲</vt:lpstr>
      <vt:lpstr>'9 月'!印刷範囲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Aquatic2023</dc:creator>
  <cp:lastModifiedBy>Aquatic2023</cp:lastModifiedBy>
  <cp:lastPrinted>2026-06-06T03:50:11Z</cp:lastPrinted>
  <dcterms:created xsi:type="dcterms:W3CDTF">2026-02-02T03:38:02Z</dcterms:created>
  <dcterms:modified xsi:type="dcterms:W3CDTF">2026-06-08T01:05:01Z</dcterms:modified>
</cp:coreProperties>
</file>